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BDC65651-53B7-4ADE-9850-C2D940F7EFE1}" xr6:coauthVersionLast="47" xr6:coauthVersionMax="47" xr10:uidLastSave="{00000000-0000-0000-0000-000000000000}"/>
  <bookViews>
    <workbookView xWindow="-28920" yWindow="-120" windowWidth="29040" windowHeight="15720" firstSheet="8" activeTab="14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S2'!$A$1:$AK$730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2'!$A$1:$AI$54</definedName>
    <definedName name="_xlnm._FilterDatabase" localSheetId="4" hidden="1">'Old Bow'!$A$1:$AD$37</definedName>
    <definedName name="_xlnm._FilterDatabase" localSheetId="0" hidden="1">'Old Bow v2'!$A$1:$AJ$59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Stats'!$A$1:$AE$44</definedName>
    <definedName name="_xlnm._FilterDatabase" localSheetId="15" hidden="1">'Tourney Stats BA'!$A$1:$AL$37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38" i="23" l="1"/>
  <c r="AI38" i="23"/>
  <c r="AJ38" i="23"/>
  <c r="AK38" i="23"/>
  <c r="AH39" i="23"/>
  <c r="AI39" i="23"/>
  <c r="AJ39" i="23"/>
  <c r="AK39" i="23"/>
  <c r="AH40" i="23"/>
  <c r="AI40" i="23"/>
  <c r="AJ40" i="23"/>
  <c r="AK40" i="23"/>
  <c r="AH41" i="23"/>
  <c r="AI41" i="23"/>
  <c r="AJ41" i="23"/>
  <c r="AK41" i="23"/>
  <c r="AH42" i="23"/>
  <c r="AI42" i="23"/>
  <c r="AJ42" i="23"/>
  <c r="AK42" i="23"/>
  <c r="AH43" i="23"/>
  <c r="AI43" i="23"/>
  <c r="AJ43" i="23"/>
  <c r="AK43" i="23"/>
  <c r="AH44" i="23"/>
  <c r="AI44" i="23"/>
  <c r="AJ44" i="23"/>
  <c r="AK44" i="23"/>
  <c r="AH45" i="23"/>
  <c r="AI45" i="23"/>
  <c r="AJ45" i="23"/>
  <c r="AK45" i="23"/>
  <c r="AH46" i="23"/>
  <c r="AI46" i="23"/>
  <c r="AJ46" i="23"/>
  <c r="AK46" i="23"/>
  <c r="AH47" i="23"/>
  <c r="AI47" i="23"/>
  <c r="AJ47" i="23"/>
  <c r="AK47" i="23"/>
  <c r="AH48" i="23"/>
  <c r="AI48" i="23"/>
  <c r="AJ48" i="23"/>
  <c r="AK48" i="23"/>
  <c r="AH49" i="23"/>
  <c r="AI49" i="23"/>
  <c r="AJ49" i="23"/>
  <c r="AK49" i="23"/>
  <c r="AH1473" i="9"/>
  <c r="AI1473" i="9"/>
  <c r="AJ1473" i="9"/>
  <c r="AK1473" i="9"/>
  <c r="AH1474" i="9"/>
  <c r="AI1474" i="9"/>
  <c r="AJ1474" i="9"/>
  <c r="AK1474" i="9"/>
  <c r="AH1475" i="9"/>
  <c r="AI1475" i="9"/>
  <c r="AJ1475" i="9"/>
  <c r="AK1475" i="9"/>
  <c r="AH1476" i="9"/>
  <c r="AI1476" i="9"/>
  <c r="AJ1476" i="9"/>
  <c r="AK1476" i="9"/>
  <c r="AH1477" i="9"/>
  <c r="AI1477" i="9"/>
  <c r="AJ1477" i="9"/>
  <c r="AK1477" i="9"/>
  <c r="AH1478" i="9"/>
  <c r="AI1478" i="9"/>
  <c r="AJ1478" i="9"/>
  <c r="AK1478" i="9"/>
  <c r="AH1479" i="9"/>
  <c r="AI1479" i="9"/>
  <c r="AJ1479" i="9"/>
  <c r="AK1479" i="9"/>
  <c r="AH1480" i="9"/>
  <c r="AI1480" i="9"/>
  <c r="AJ1480" i="9"/>
  <c r="AK1480" i="9"/>
  <c r="AH1481" i="9"/>
  <c r="AI1481" i="9"/>
  <c r="AJ1481" i="9"/>
  <c r="AK1481" i="9"/>
  <c r="AH1482" i="9"/>
  <c r="AI1482" i="9"/>
  <c r="AJ1482" i="9"/>
  <c r="AK1482" i="9"/>
  <c r="AH1483" i="9"/>
  <c r="AI1483" i="9"/>
  <c r="AJ1483" i="9"/>
  <c r="AK1483" i="9"/>
  <c r="AH1484" i="9"/>
  <c r="AI1484" i="9"/>
  <c r="AJ1484" i="9"/>
  <c r="AK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798" i="15"/>
  <c r="AB798" i="15"/>
  <c r="AC798" i="15"/>
  <c r="AD798" i="15"/>
  <c r="AA799" i="15"/>
  <c r="AB799" i="15"/>
  <c r="AC799" i="15"/>
  <c r="AD799" i="15"/>
  <c r="AA800" i="15"/>
  <c r="AB800" i="15"/>
  <c r="AC800" i="15"/>
  <c r="AD800" i="15"/>
  <c r="AA801" i="15"/>
  <c r="AB801" i="15"/>
  <c r="AC801" i="15"/>
  <c r="AD801" i="15"/>
  <c r="AA802" i="15"/>
  <c r="AB802" i="15"/>
  <c r="AC802" i="15"/>
  <c r="AD802" i="15"/>
  <c r="AA803" i="15"/>
  <c r="AB803" i="15"/>
  <c r="AC803" i="15"/>
  <c r="AD803" i="15"/>
  <c r="AA804" i="15"/>
  <c r="AB804" i="15"/>
  <c r="AC804" i="15"/>
  <c r="AD804" i="15"/>
  <c r="AA805" i="15"/>
  <c r="AB805" i="15"/>
  <c r="AC805" i="15"/>
  <c r="AD805" i="15"/>
  <c r="AA806" i="15"/>
  <c r="AB806" i="15"/>
  <c r="AC806" i="15"/>
  <c r="AD806" i="15"/>
  <c r="AA807" i="15"/>
  <c r="AB807" i="15"/>
  <c r="AC807" i="15"/>
  <c r="AD807" i="15"/>
  <c r="AA808" i="15"/>
  <c r="AB808" i="15"/>
  <c r="AC808" i="15"/>
  <c r="AD808" i="15"/>
  <c r="AA809" i="15"/>
  <c r="AB809" i="15"/>
  <c r="AC809" i="15"/>
  <c r="AD809" i="15"/>
  <c r="AA784" i="15"/>
  <c r="AB784" i="15"/>
  <c r="AC784" i="15"/>
  <c r="AD784" i="15"/>
  <c r="AA785" i="15"/>
  <c r="AB785" i="15"/>
  <c r="AC785" i="15"/>
  <c r="AD785" i="15"/>
  <c r="AA786" i="15"/>
  <c r="AB786" i="15"/>
  <c r="AC786" i="15"/>
  <c r="AD786" i="15"/>
  <c r="AA787" i="15"/>
  <c r="AB787" i="15"/>
  <c r="AC787" i="15"/>
  <c r="AD787" i="15"/>
  <c r="AA788" i="15"/>
  <c r="AB788" i="15"/>
  <c r="AC788" i="15"/>
  <c r="AD788" i="15"/>
  <c r="AA789" i="15"/>
  <c r="AB789" i="15"/>
  <c r="AC789" i="15"/>
  <c r="AD789" i="15"/>
  <c r="AA790" i="15"/>
  <c r="AB790" i="15"/>
  <c r="AC790" i="15"/>
  <c r="AD790" i="15"/>
  <c r="AA791" i="15"/>
  <c r="AB791" i="15"/>
  <c r="AC791" i="15"/>
  <c r="AD791" i="15"/>
  <c r="AA792" i="15"/>
  <c r="AB792" i="15"/>
  <c r="AC792" i="15"/>
  <c r="AD792" i="15"/>
  <c r="AA793" i="15"/>
  <c r="AB793" i="15"/>
  <c r="AC793" i="15"/>
  <c r="AD793" i="15"/>
  <c r="AA794" i="15"/>
  <c r="AB794" i="15"/>
  <c r="AC794" i="15"/>
  <c r="AD794" i="15"/>
  <c r="AA795" i="15"/>
  <c r="AB795" i="15"/>
  <c r="AC795" i="15"/>
  <c r="AD795" i="15"/>
  <c r="AA796" i="15"/>
  <c r="AB796" i="15"/>
  <c r="AC796" i="15"/>
  <c r="AD796" i="15"/>
  <c r="AA797" i="15"/>
  <c r="AB797" i="15"/>
  <c r="AC797" i="15"/>
  <c r="AD797" i="15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AJ759" i="17"/>
  <c r="AK759" i="17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772" i="15"/>
  <c r="AB772" i="15"/>
  <c r="AC772" i="15"/>
  <c r="AD772" i="15"/>
  <c r="AA773" i="15"/>
  <c r="AB773" i="15"/>
  <c r="AC773" i="15"/>
  <c r="AD773" i="15"/>
  <c r="AA774" i="15"/>
  <c r="AB774" i="15"/>
  <c r="AC774" i="15"/>
  <c r="AD774" i="15"/>
  <c r="AA775" i="15"/>
  <c r="AB775" i="15"/>
  <c r="AC775" i="15"/>
  <c r="AD775" i="15"/>
  <c r="AA776" i="15"/>
  <c r="AB776" i="15"/>
  <c r="AC776" i="15"/>
  <c r="AD776" i="15"/>
  <c r="AA777" i="15"/>
  <c r="AB777" i="15"/>
  <c r="AC777" i="15"/>
  <c r="AD777" i="15"/>
  <c r="AA778" i="15"/>
  <c r="AB778" i="15"/>
  <c r="AC778" i="15"/>
  <c r="AD778" i="15"/>
  <c r="AA779" i="15"/>
  <c r="AB779" i="15"/>
  <c r="AC779" i="15"/>
  <c r="AD779" i="15"/>
  <c r="AA780" i="15"/>
  <c r="AB780" i="15"/>
  <c r="AC780" i="15"/>
  <c r="AD780" i="15"/>
  <c r="AA781" i="15"/>
  <c r="AB781" i="15"/>
  <c r="AC781" i="15"/>
  <c r="AD781" i="15"/>
  <c r="AA782" i="15"/>
  <c r="AB782" i="15"/>
  <c r="AC782" i="15"/>
  <c r="AD782" i="15"/>
  <c r="AA783" i="15"/>
  <c r="AB783" i="15"/>
  <c r="AC783" i="15"/>
  <c r="AD783" i="15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0" i="24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 s="1"/>
  <c r="O25" i="24"/>
  <c r="D26" i="24"/>
  <c r="E26" i="24"/>
  <c r="F26" i="24" a="1"/>
  <c r="F26" i="24" s="1"/>
  <c r="G26" i="24"/>
  <c r="H26" i="24"/>
  <c r="I26" i="24"/>
  <c r="J26" i="24"/>
  <c r="K26" i="24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M55" i="12"/>
  <c r="N55" i="12" s="1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M49" i="12"/>
  <c r="N49" i="12" s="1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M39" i="12"/>
  <c r="N39" i="12" s="1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M37" i="12"/>
  <c r="N37" i="12" s="1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M35" i="12"/>
  <c r="N35" i="12" s="1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M29" i="12"/>
  <c r="N29" i="12" s="1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M23" i="12"/>
  <c r="N23" i="12" s="1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M21" i="12"/>
  <c r="N21" i="12" s="1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/>
  <c r="F43" i="19" a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/>
  <c r="F40" i="19" a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/>
  <c r="F39" i="19" a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/>
  <c r="F38" i="19" a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/>
  <c r="F36" i="19" a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/>
  <c r="F35" i="19" a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/>
  <c r="F34" i="19" a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J30" i="19"/>
  <c r="K30" i="19" s="1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F29" i="19" a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K28" i="19"/>
  <c r="J28" i="19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K27" i="19"/>
  <c r="J27" i="19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 a="1"/>
  <c r="F24" i="19" s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/>
  <c r="F23" i="19" a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/>
  <c r="F22" i="19" a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/>
  <c r="F21" i="19" a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/>
  <c r="F16" i="19" a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/>
  <c r="F14" i="19" a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/>
  <c r="F12" i="19" a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K10" i="19"/>
  <c r="J10" i="19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K9" i="19"/>
  <c r="J9" i="19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J8" i="19"/>
  <c r="K8" i="19" s="1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K7" i="19"/>
  <c r="J7" i="19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/>
  <c r="F6" i="19" a="1"/>
  <c r="E6" i="19"/>
  <c r="D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O5" i="19"/>
  <c r="M5" i="19"/>
  <c r="N5" i="19" s="1"/>
  <c r="L5" i="19"/>
  <c r="J5" i="19"/>
  <c r="K5" i="19" s="1"/>
  <c r="I5" i="19"/>
  <c r="H5" i="19"/>
  <c r="G5" i="19"/>
  <c r="F5" i="19"/>
  <c r="F5" i="19" a="1"/>
  <c r="E5" i="19"/>
  <c r="D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/>
  <c r="F4" i="19" a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Q55" i="13"/>
  <c r="R55" i="13" s="1"/>
  <c r="P55" i="13"/>
  <c r="N55" i="13"/>
  <c r="O55" i="13" s="1"/>
  <c r="M55" i="13"/>
  <c r="L55" i="13"/>
  <c r="K55" i="13"/>
  <c r="J55" i="13" a="1"/>
  <c r="J55" i="13" s="1"/>
  <c r="I55" i="13"/>
  <c r="H55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 a="1"/>
  <c r="J46" i="13" s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 a="1"/>
  <c r="J44" i="13" s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 a="1"/>
  <c r="J33" i="13" s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 a="1"/>
  <c r="J17" i="13" s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44" i="22" s="1"/>
  <c r="E44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/>
  <c r="K42" i="11" a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<sst xmlns="http://schemas.openxmlformats.org/spreadsheetml/2006/main" count="6579" uniqueCount="252">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</sst>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9"/>
  <sheetViews>
    <sheetView workbookViewId="0">
      <pane xSplit="1" ySplit="1" topLeftCell="S20" activePane="bottomRight" state="frozen"/>
      <selection pane="topRight" activeCell="B1" sqref="B1"/>
      <selection pane="bottomLeft" activeCell="A2" sqref="A2"/>
      <selection pane="bottomRight" activeCell="U33" sqref="U33:AJ3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241</v>
      </c>
      <c r="I3" s="4">
        <f>AVERAGEIFS('OB History'!C:C,'OB History'!B:B,A3)</f>
        <v>12.684210526315789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10</v>
      </c>
      <c r="M3" s="2">
        <f>COUNTIFS('OB History'!B:B,A3,'OB History'!D:D, 0)</f>
        <v>9</v>
      </c>
      <c r="N3" s="88">
        <f>LOOKUP(2, 1/('OB History'!$B:$B=A3), 'OB History'!$AD:$AD)</f>
        <v>0.52631578947368418</v>
      </c>
      <c r="O3" s="34">
        <f>SUMIFS('OB History'!F:F,'OB History'!B:B,A3)</f>
        <v>36</v>
      </c>
      <c r="P3" s="2">
        <f>SUMIFS('OB History'!E:E,'OB History'!B:B,A3)-O3</f>
        <v>39</v>
      </c>
      <c r="Q3" s="88">
        <f>LOOKUP(2, 1/('OB History'!$B:$B=A3), 'OB History'!$AB:$AB)</f>
        <v>0.46315789473684216</v>
      </c>
      <c r="R3" s="34">
        <f>SUMIFS('OB History'!H:H,'OB History'!B:B,A3)</f>
        <v>158</v>
      </c>
      <c r="S3" s="2">
        <f>SUMIFS('OB History'!G:G,'OB History'!B:B,A3)-R3</f>
        <v>160</v>
      </c>
      <c r="T3" s="88">
        <f>LOOKUP(2, 1/('OB History'!$B:$B=A3), 'OB History'!$AC:$AC)</f>
        <v>0.4957894736842105</v>
      </c>
      <c r="U3" s="2">
        <f>COUNTIFS('OB History'!$B:$B,$A$3,'OB History'!K:K, 1)</f>
        <v>2</v>
      </c>
      <c r="V3" s="2">
        <f>COUNTIFS('OB History'!$B:$B,$A$3,'OB History'!L:L, 1)</f>
        <v>4</v>
      </c>
      <c r="W3" s="2">
        <f>COUNTIFS('OB History'!$B:$B,$A$3,'OB History'!M:M, 1)</f>
        <v>2</v>
      </c>
      <c r="X3" s="2">
        <f>COUNTIFS('OB History'!$B:$B,$A$3,'OB History'!N:N, 1)</f>
        <v>6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4</v>
      </c>
      <c r="AJ3" s="2">
        <f>COUNTIFS('OB History'!$B:$B,$A$3,'OB History'!Z:Z, 1)</f>
        <v>5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345</v>
      </c>
      <c r="I4" s="4">
        <f>AVERAGEIFS('OB History'!C:C,'OB History'!B:B,A4)</f>
        <v>9.5833333333333339</v>
      </c>
      <c r="J4" s="4">
        <f t="array" ref="J4">MEDIAN(IF('OB History'!B:B=A4, 'OB History'!C:C))</f>
        <v>10</v>
      </c>
      <c r="K4" s="35">
        <f t="array" ref="K4">MAX(IF('OB History'!B:B=A4, 'OB History'!C:C))</f>
        <v>19</v>
      </c>
      <c r="L4" s="34">
        <f>COUNTIFS('OB History'!B:B,A4,'OB History'!D:D, 1)</f>
        <v>17</v>
      </c>
      <c r="M4" s="2">
        <f>COUNTIFS('OB History'!B:B,A4,'OB History'!D:D, 0)</f>
        <v>19</v>
      </c>
      <c r="N4" s="88">
        <f>LOOKUP(2, 1/('OB History'!$B:$B=A4), 'OB History'!$AD:$AD)</f>
        <v>0.47222222222222221</v>
      </c>
      <c r="O4" s="34">
        <f>SUMIFS('OB History'!F:F,'OB History'!B:B,A4)</f>
        <v>66</v>
      </c>
      <c r="P4" s="2">
        <f>SUMIFS('OB History'!E:E,'OB History'!B:B,A4)-O4</f>
        <v>74</v>
      </c>
      <c r="Q4" s="88">
        <f>LOOKUP(2, 1/('OB History'!$B:$B=A4), 'OB History'!$AB:$AB)</f>
        <v>0.47500000000000003</v>
      </c>
      <c r="R4" s="34">
        <f>SUMIFS('OB History'!H:H,'OB History'!B:B,A4)</f>
        <v>286</v>
      </c>
      <c r="S4" s="2">
        <f>SUMIFS('OB History'!G:G,'OB History'!B:B,A4)-R4</f>
        <v>307</v>
      </c>
      <c r="T4" s="88">
        <f>LOOKUP(2, 1/('OB History'!$B:$B=A4), 'OB History'!$AC:$AC)</f>
        <v>0.48499999999999982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1</v>
      </c>
      <c r="X4" s="2">
        <f>COUNTIFS('OB History'!$B:$B,$A$4,'OB History'!N:N, 1)</f>
        <v>9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4</v>
      </c>
      <c r="AH4" s="2">
        <f>COUNTIFS('OB History'!$B:$B,$A$4,'OB History'!X:X, 1)</f>
        <v>11</v>
      </c>
      <c r="AI4" s="2">
        <f>COUNTIFS('OB History'!$B:$B,$A$4,'OB History'!Y:Y, 1)</f>
        <v>9</v>
      </c>
      <c r="AJ4" s="2">
        <f>COUNTIFS('OB History'!$B:$B,$A$4,'OB History'!Z:Z, 1)</f>
        <v>7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704</v>
      </c>
      <c r="I5" s="4">
        <f>AVERAGEIFS('OB History'!C:C,'OB History'!B:B,A5)</f>
        <v>20.114285714285714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16</v>
      </c>
      <c r="M5" s="2">
        <f>COUNTIFS('OB History'!B:B,A5,'OB History'!D:D, 0)</f>
        <v>19</v>
      </c>
      <c r="N5" s="88">
        <f>LOOKUP(2, 1/('OB History'!$B:$B=A5), 'OB History'!$AD:$AD)</f>
        <v>0.45714285714285713</v>
      </c>
      <c r="O5" s="34">
        <f>SUMIFS('OB History'!F:F,'OB History'!B:B,A5)</f>
        <v>63</v>
      </c>
      <c r="P5" s="2">
        <f>SUMIFS('OB History'!E:E,'OB History'!B:B,A5)-O5</f>
        <v>78</v>
      </c>
      <c r="Q5" s="88">
        <f>LOOKUP(2, 1/('OB History'!$B:$B=A5), 'OB History'!$AB:$AB)</f>
        <v>0.42857142857142855</v>
      </c>
      <c r="R5" s="34">
        <f>SUMIFS('OB History'!H:H,'OB History'!B:B,A5)</f>
        <v>273</v>
      </c>
      <c r="S5" s="2">
        <f>SUMIFS('OB History'!G:G,'OB History'!B:B,A5)-R5</f>
        <v>306</v>
      </c>
      <c r="T5" s="88">
        <f>LOOKUP(2, 1/('OB History'!$B:$B=A5), 'OB History'!$AC:$AC)</f>
        <v>0.46142857142857141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10</v>
      </c>
      <c r="Y5" s="2">
        <f>COUNTIFS('OB History'!$B:$B,$A$5,'OB History'!O:O, 1)</f>
        <v>2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8</v>
      </c>
      <c r="AJ5" s="2">
        <f>COUNTIFS('OB History'!$B:$B,$A$5,'OB History'!Z:Z, 1)</f>
        <v>15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547</v>
      </c>
      <c r="I9" s="4">
        <f>AVERAGEIFS('OB History'!C:C,'OB History'!B:B,A9)</f>
        <v>12.155555555555555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22</v>
      </c>
      <c r="M9" s="2">
        <f>COUNTIFS('OB History'!B:B,A9,'OB History'!D:D, 0)</f>
        <v>23</v>
      </c>
      <c r="N9" s="88">
        <f>LOOKUP(2, 1/('OB History'!$B:$B=A9), 'OB History'!$AD:$AD)</f>
        <v>0.48888888888888887</v>
      </c>
      <c r="O9" s="34">
        <f>SUMIFS('OB History'!F:F,'OB History'!B:B,A9)</f>
        <v>91</v>
      </c>
      <c r="P9" s="2">
        <f>SUMIFS('OB History'!E:E,'OB History'!B:B,A9)-O9</f>
        <v>95</v>
      </c>
      <c r="Q9" s="88">
        <f>LOOKUP(2, 1/('OB History'!$B:$B=A9), 'OB History'!$AB:$AB)</f>
        <v>0.48555555555555557</v>
      </c>
      <c r="R9" s="34">
        <f>SUMIFS('OB History'!H:H,'OB History'!B:B,'Old Bow v2'!A9)</f>
        <v>380</v>
      </c>
      <c r="S9" s="2">
        <f>SUMIFS('OB History'!G:G,'OB History'!B:B,'Old Bow v2'!A9)-R9</f>
        <v>388</v>
      </c>
      <c r="T9" s="88">
        <f>LOOKUP(2, 1/('OB History'!$B:$B=A9), 'OB History'!$AC:$AC)</f>
        <v>0.48800000000000016</v>
      </c>
      <c r="U9" s="2">
        <f>COUNTIFS('OB History'!$B:$B,$A$9,'OB History'!K:K, 1)</f>
        <v>7</v>
      </c>
      <c r="V9" s="2">
        <f>COUNTIFS('OB History'!$B:$B,$A$9,'OB History'!L:L, 1)</f>
        <v>6</v>
      </c>
      <c r="W9" s="2">
        <f>COUNTIFS('OB History'!$B:$B,$A$9,'OB History'!M:M, 1)</f>
        <v>2</v>
      </c>
      <c r="X9" s="2">
        <f>COUNTIFS('OB History'!$B:$B,$A$9,'OB History'!N:N, 1)</f>
        <v>12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16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92</v>
      </c>
      <c r="I10" s="4">
        <f>AVERAGEIFS('OB History'!C:C,'OB History'!B:B,A10)</f>
        <v>10.222222222222221</v>
      </c>
      <c r="J10" s="4">
        <f t="array" ref="J10">MEDIAN(IF('OB History'!B:B=A10, 'OB History'!C:C))</f>
        <v>7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6</v>
      </c>
      <c r="N10" s="88">
        <f>LOOKUP(2, 1/('OB History'!$B:$B=A10), 'OB History'!$AD:$AD)</f>
        <v>0.33333333333333331</v>
      </c>
      <c r="O10" s="34">
        <f>SUMIFS('OB History'!F:F,'OB History'!B:B,A10)</f>
        <v>14</v>
      </c>
      <c r="P10" s="2">
        <f>SUMIFS('OB History'!E:E,'OB History'!B:B,A10)-O10</f>
        <v>21</v>
      </c>
      <c r="Q10" s="88">
        <f>LOOKUP(2, 1/('OB History'!$B:$B=A10), 'OB History'!$AB:$AB)</f>
        <v>0.37777777777777777</v>
      </c>
      <c r="R10" s="34">
        <f>SUMIFS('OB History'!H:H,'OB History'!B:B,'Old Bow v2'!A10)</f>
        <v>59</v>
      </c>
      <c r="S10" s="2">
        <f>SUMIFS('OB History'!G:G,'OB History'!B:B,'Old Bow v2'!A10)-R10</f>
        <v>79</v>
      </c>
      <c r="T10" s="88">
        <f>LOOKUP(2, 1/('OB History'!$B:$B=A10), 'OB History'!$AC:$AC)</f>
        <v>0.41888888888888892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2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623</v>
      </c>
      <c r="I13" s="4">
        <f>AVERAGEIFS('OB History'!C:C,'OB History'!B:B,A13)</f>
        <v>18.323529411764707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15</v>
      </c>
      <c r="N13" s="88">
        <f>LOOKUP(2, 1/('OB History'!$B:$B=A13), 'OB History'!$AD:$AD)</f>
        <v>0.55882352941176472</v>
      </c>
      <c r="O13" s="34">
        <f>SUMIFS('OB History'!F:F,'OB History'!B:B,A13)</f>
        <v>78</v>
      </c>
      <c r="P13" s="2">
        <f>SUMIFS('OB History'!E:E,'OB History'!B:B,A13)-O13</f>
        <v>65</v>
      </c>
      <c r="Q13" s="88">
        <f>LOOKUP(2, 1/('OB History'!$B:$B=A13), 'OB History'!$AB:$AB)</f>
        <v>0.56323529411764706</v>
      </c>
      <c r="R13" s="34">
        <f>SUMIFS('OB History'!H:H,'OB History'!B:B,'Old Bow v2'!A13)</f>
        <v>306</v>
      </c>
      <c r="S13" s="2">
        <f>SUMIFS('OB History'!G:G,'OB History'!B:B,'Old Bow v2'!A13)-R13</f>
        <v>293</v>
      </c>
      <c r="T13" s="88">
        <f>LOOKUP(2, 1/('OB History'!$B:$B=A13), 'OB History'!$AC:$AC)</f>
        <v>0.52176470588235302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266</v>
      </c>
      <c r="I14" s="4">
        <f>AVERAGEIFS('OB History'!C:C,'OB History'!B:B,A14)</f>
        <v>13.3</v>
      </c>
      <c r="J14" s="4">
        <f t="array" ref="J14">MEDIAN(IF('OB History'!B:B=A14, 'OB History'!C:C))</f>
        <v>12.5</v>
      </c>
      <c r="K14" s="35">
        <f t="array" ref="K14">MAX(IF('OB History'!B:B=A14, 'OB History'!C:C))</f>
        <v>27</v>
      </c>
      <c r="L14" s="34">
        <f>COUNTIFS('OB History'!B:B,A14,'OB History'!D:D, 1)</f>
        <v>7</v>
      </c>
      <c r="M14" s="2">
        <f>COUNTIFS('OB History'!B:B,A14,'OB History'!D:D, 0)</f>
        <v>13</v>
      </c>
      <c r="N14" s="88">
        <f>LOOKUP(2, 1/('OB History'!$B:$B=A14), 'OB History'!$AD:$AD)</f>
        <v>0.35</v>
      </c>
      <c r="O14" s="34">
        <f>SUMIFS('OB History'!F:F,'OB History'!B:B,A14)</f>
        <v>36</v>
      </c>
      <c r="P14" s="2">
        <f>SUMIFS('OB History'!E:E,'OB History'!B:B,A14)-O14</f>
        <v>48</v>
      </c>
      <c r="Q14" s="88">
        <f>LOOKUP(2, 1/('OB History'!$B:$B=A14), 'OB History'!$AB:$AB)</f>
        <v>0.41500000000000004</v>
      </c>
      <c r="R14" s="34">
        <f>SUMIFS('OB History'!H:H,'OB History'!B:B,'Old Bow v2'!A14)</f>
        <v>171</v>
      </c>
      <c r="S14" s="2">
        <f>SUMIFS('OB History'!G:G,'OB History'!B:B,'Old Bow v2'!A14)-R14</f>
        <v>187</v>
      </c>
      <c r="T14" s="88">
        <f>LOOKUP(2, 1/('OB History'!$B:$B=A14), 'OB History'!$AC:$AC)</f>
        <v>0.47349999999999992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5</v>
      </c>
      <c r="X14" s="2">
        <f>COUNTIFS('OB History'!$B:$B,$A$14,'OB History'!N:N, 1)</f>
        <v>6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510</v>
      </c>
      <c r="I15" s="4">
        <f>AVERAGEIFS('OB History'!C:C,'OB History'!B:B,A15)</f>
        <v>15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16</v>
      </c>
      <c r="N15" s="88">
        <f>LOOKUP(2, 1/('OB History'!$B:$B=A15), 'OB History'!$AD:$AD)</f>
        <v>0.52941176470588236</v>
      </c>
      <c r="O15" s="34">
        <f>SUMIFS('OB History'!F:F,'OB History'!B:B,A15)</f>
        <v>68</v>
      </c>
      <c r="P15" s="2">
        <f>SUMIFS('OB History'!E:E,'OB History'!B:B,A15)-O15</f>
        <v>68</v>
      </c>
      <c r="Q15" s="88">
        <f>LOOKUP(2, 1/('OB History'!$B:$B=A15), 'OB History'!$AB:$AB)</f>
        <v>0.49411764705882344</v>
      </c>
      <c r="R15" s="34">
        <f>SUMIFS('OB History'!H:H,'OB History'!B:B,'Old Bow v2'!A15)</f>
        <v>279</v>
      </c>
      <c r="S15" s="2">
        <f>SUMIFS('OB History'!G:G,'OB History'!B:B,'Old Bow v2'!A15)-R15</f>
        <v>279</v>
      </c>
      <c r="T15" s="88">
        <f>LOOKUP(2, 1/('OB History'!$B:$B=A15), 'OB History'!$AC:$AC)</f>
        <v>0.50029411764705889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5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13</v>
      </c>
      <c r="AI15" s="2">
        <f>COUNTIFS('OB History'!$B:$B,$A$15,'OB History'!Y:Y, 1)</f>
        <v>6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82</v>
      </c>
      <c r="I21" s="4">
        <f>AVERAGEIFS('OB History'!C:C,'OB History'!B:B,A21)</f>
        <v>13.666666666666666</v>
      </c>
      <c r="J21" s="4">
        <f t="array" ref="J21">MEDIAN(IF('OB History'!B:B=A21, 'OB History'!C:C))</f>
        <v>13.5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4</v>
      </c>
      <c r="N21" s="88">
        <f>LOOKUP(2, 1/('OB History'!$B:$B=A21), 'OB History'!$AD:$AD)</f>
        <v>0.33333333333333331</v>
      </c>
      <c r="O21" s="34">
        <f>SUMIFS('OB History'!F:F,'OB History'!B:B,A21)</f>
        <v>11</v>
      </c>
      <c r="P21" s="2">
        <f>SUMIFS('OB History'!E:E,'OB History'!B:B,A21)-O21</f>
        <v>13</v>
      </c>
      <c r="Q21" s="88">
        <f>LOOKUP(2, 1/('OB History'!$B:$B=A21), 'OB History'!$AB:$AB)</f>
        <v>0.48333333333333334</v>
      </c>
      <c r="R21" s="34">
        <f>SUMIFS('OB History'!H:H,'OB History'!B:B,'Old Bow v2'!A21)</f>
        <v>52</v>
      </c>
      <c r="S21" s="2">
        <f>SUMIFS('OB History'!G:G,'OB History'!B:B,'Old Bow v2'!A21)-R21</f>
        <v>51</v>
      </c>
      <c r="T21" s="88">
        <f>LOOKUP(2, 1/('OB History'!$B:$B=A21), 'OB History'!$AC:$AC)</f>
        <v>0.51500000000000001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387</v>
      </c>
      <c r="I24" s="4">
        <f>AVERAGEIFS('OB History'!C:C,'OB History'!B:B,A24)</f>
        <v>25.8</v>
      </c>
      <c r="J24" s="4">
        <f t="array" ref="J24">MEDIAN(IF('OB History'!B:B=A24, 'OB History'!C:C))</f>
        <v>24</v>
      </c>
      <c r="K24" s="35">
        <f t="array" ref="K24">MAX(IF('OB History'!B:B=A24, 'OB History'!C:C))</f>
        <v>40</v>
      </c>
      <c r="L24" s="34">
        <f>COUNTIFS('OB History'!B:B,A24,'OB History'!D:D, 1)</f>
        <v>9</v>
      </c>
      <c r="M24" s="2">
        <f>COUNTIFS('OB History'!B:B,A24,'OB History'!D:D, 0)</f>
        <v>6</v>
      </c>
      <c r="N24" s="88">
        <f>LOOKUP(2, 1/('OB History'!$B:$B=A24), 'OB History'!$AD:$AD)</f>
        <v>0.6</v>
      </c>
      <c r="O24" s="34">
        <f>SUMIFS('OB History'!F:F,'OB History'!B:B,A24)</f>
        <v>34</v>
      </c>
      <c r="P24" s="2">
        <f>SUMIFS('OB History'!E:E,'OB History'!B:B,A24)-O24</f>
        <v>31</v>
      </c>
      <c r="Q24" s="88">
        <f>LOOKUP(2, 1/('OB History'!$B:$B=A24), 'OB History'!$AB:$AB)</f>
        <v>0.52</v>
      </c>
      <c r="R24" s="34">
        <f>SUMIFS('OB History'!H:H,'OB History'!B:B,'Old Bow v2'!A24)</f>
        <v>134</v>
      </c>
      <c r="S24" s="2">
        <f>SUMIFS('OB History'!G:G,'OB History'!B:B,'Old Bow v2'!A24)-R24</f>
        <v>135</v>
      </c>
      <c r="T24" s="88">
        <f>LOOKUP(2, 1/('OB History'!$B:$B=A24), 'OB History'!$AC:$AC)</f>
        <v>0.49399999999999999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6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402</v>
      </c>
      <c r="I25" s="4">
        <f>AVERAGEIFS('OB History'!C:C,'OB History'!B:B,A25)</f>
        <v>18.272727272727273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16</v>
      </c>
      <c r="M25" s="2">
        <f>COUNTIFS('OB History'!B:B,A25,'OB History'!D:D, 0)</f>
        <v>6</v>
      </c>
      <c r="N25" s="88">
        <f>LOOKUP(2, 1/('OB History'!$B:$B=A25), 'OB History'!$AD:$AD)</f>
        <v>0.72727272727272729</v>
      </c>
      <c r="O25" s="34">
        <f>SUMIFS('OB History'!F:F,'OB History'!B:B,A25)</f>
        <v>54</v>
      </c>
      <c r="P25" s="2">
        <f>SUMIFS('OB History'!E:E,'OB History'!B:B,A25)-O25</f>
        <v>33</v>
      </c>
      <c r="Q25" s="88">
        <f>LOOKUP(2, 1/('OB History'!$B:$B=A25), 'OB History'!$AB:$AB)</f>
        <v>0.64545454545454539</v>
      </c>
      <c r="R25" s="34">
        <f>SUMIFS('OB History'!H:H,'OB History'!B:B,'Old Bow v2'!A25)</f>
        <v>205</v>
      </c>
      <c r="S25" s="2">
        <f>SUMIFS('OB History'!G:G,'OB History'!B:B,'Old Bow v2'!A25)-R25</f>
        <v>157</v>
      </c>
      <c r="T25" s="88">
        <f>LOOKUP(2, 1/('OB History'!$B:$B=A25), 'OB History'!$AC:$AC)</f>
        <v>0.57409090909090887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6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10</v>
      </c>
      <c r="AI25" s="2">
        <f>COUNTIFS('OB History'!$B:$B,$A$25,'OB History'!Y:Y, 1)</f>
        <v>9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699</v>
      </c>
      <c r="I26" s="4">
        <f>AVERAGEIFS('OB History'!C:C,'OB History'!B:B,A26)</f>
        <v>10.921875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27</v>
      </c>
      <c r="M26" s="2">
        <f>COUNTIFS('OB History'!B:B,A26,'OB History'!D:D, 0)</f>
        <v>37</v>
      </c>
      <c r="N26" s="88">
        <f>LOOKUP(2, 1/('OB History'!$B:$B=A26), 'OB History'!$AD:$AD)</f>
        <v>0.421875</v>
      </c>
      <c r="O26" s="34">
        <f>SUMIFS('OB History'!F:F,'OB History'!B:B,A26)</f>
        <v>120</v>
      </c>
      <c r="P26" s="2">
        <f>SUMIFS('OB History'!E:E,'OB History'!B:B,A26)-O26</f>
        <v>137</v>
      </c>
      <c r="Q26" s="88">
        <f>LOOKUP(2, 1/('OB History'!$B:$B=A26), 'OB History'!$AB:$AB)</f>
        <v>0.45703125</v>
      </c>
      <c r="R26" s="34">
        <f>SUMIFS('OB History'!H:H,'OB History'!B:B,'Old Bow v2'!A26)</f>
        <v>526</v>
      </c>
      <c r="S26" s="2">
        <f>SUMIFS('OB History'!G:G,'OB History'!B:B,'Old Bow v2'!A26)-R26</f>
        <v>544</v>
      </c>
      <c r="T26" s="88">
        <f>LOOKUP(2, 1/('OB History'!$B:$B=A26), 'OB History'!$AC:$AC)</f>
        <v>0.49265625000000002</v>
      </c>
      <c r="U26" s="2">
        <f>COUNTIFS('OB History'!$B:$B,$A$26,'OB History'!K:K, 1)</f>
        <v>8</v>
      </c>
      <c r="V26" s="2">
        <f>COUNTIFS('OB History'!$B:$B,$A$26,'OB History'!L:L, 1)</f>
        <v>10</v>
      </c>
      <c r="W26" s="2">
        <f>COUNTIFS('OB History'!$B:$B,$A$26,'OB History'!M:M, 1)</f>
        <v>3</v>
      </c>
      <c r="X26" s="2">
        <f>COUNTIFS('OB History'!$B:$B,$A$26,'OB History'!N:N, 1)</f>
        <v>15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3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16</v>
      </c>
      <c r="AH26" s="2">
        <f>COUNTIFS('OB History'!$B:$B,$A$26,'OB History'!X:X, 1)</f>
        <v>19</v>
      </c>
      <c r="AI26" s="2">
        <f>COUNTIFS('OB History'!$B:$B,$A$26,'OB History'!Y:Y, 1)</f>
        <v>13</v>
      </c>
      <c r="AJ26" s="2">
        <f>COUNTIFS('OB History'!$B:$B,$A$26,'OB History'!Z:Z, 1)</f>
        <v>12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382</v>
      </c>
      <c r="I28" s="4">
        <f>AVERAGEIFS('OB History'!C:C,'OB History'!B:B,A28)</f>
        <v>11.575757575757576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16</v>
      </c>
      <c r="M28" s="2">
        <f>COUNTIFS('OB History'!B:B,A28,'OB History'!D:D, 0)</f>
        <v>17</v>
      </c>
      <c r="N28" s="88">
        <f>LOOKUP(2, 1/('OB History'!$B:$B=A28), 'OB History'!$AD:$AD)</f>
        <v>0.48484848484848486</v>
      </c>
      <c r="O28" s="34">
        <f>SUMIFS('OB History'!F:F,'OB History'!B:B,A28)</f>
        <v>64</v>
      </c>
      <c r="P28" s="2">
        <f>SUMIFS('OB History'!E:E,'OB History'!B:B,A28)-O28</f>
        <v>72</v>
      </c>
      <c r="Q28" s="88">
        <f>LOOKUP(2, 1/('OB History'!$B:$B=A28), 'OB History'!$AB:$AB)</f>
        <v>0.45151515151515154</v>
      </c>
      <c r="R28" s="34">
        <f>SUMIFS('OB History'!H:H,'OB History'!B:B,'Old Bow v2'!A28)</f>
        <v>277</v>
      </c>
      <c r="S28" s="2">
        <f>SUMIFS('OB History'!G:G,'OB History'!B:B,'Old Bow v2'!A28)-R28</f>
        <v>281</v>
      </c>
      <c r="T28" s="88">
        <f>LOOKUP(2, 1/('OB History'!$B:$B=A28), 'OB History'!$AC:$AC)</f>
        <v>0.49121212121212116</v>
      </c>
      <c r="U28" s="2">
        <f>COUNTIFS('OB History'!$B:$B,$A$28,'OB History'!K:K, 1)</f>
        <v>5</v>
      </c>
      <c r="V28" s="2">
        <f>COUNTIFS('OB History'!$B:$B,$A$28,'OB History'!L:L, 1)</f>
        <v>8</v>
      </c>
      <c r="W28" s="2">
        <f>COUNTIFS('OB History'!$B:$B,$A$28,'OB History'!M:M, 1)</f>
        <v>2</v>
      </c>
      <c r="X28" s="2">
        <f>COUNTIFS('OB History'!$B:$B,$A$28,'OB History'!N:N, 1)</f>
        <v>6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1</v>
      </c>
      <c r="AH28" s="2">
        <f>COUNTIFS('OB History'!$B:$B,$A$28,'OB History'!X:X, 1)</f>
        <v>12</v>
      </c>
      <c r="AI28" s="2">
        <f>COUNTIFS('OB History'!$B:$B,$A$28,'OB History'!Y:Y, 1)</f>
        <v>6</v>
      </c>
      <c r="AJ28" s="2">
        <f>COUNTIFS('OB History'!$B:$B,$A$28,'OB History'!Z:Z, 1)</f>
        <v>9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9</v>
      </c>
      <c r="I33" s="4">
        <f>AVERAGEIFS('OB History'!C:C,'OB History'!B:B,A33)</f>
        <v>4.5</v>
      </c>
      <c r="J33" s="4">
        <f t="array" ref="J33">MEDIAN(IF('OB History'!B:B=A33, 'OB History'!C:C))</f>
        <v>4.5</v>
      </c>
      <c r="K33" s="35">
        <f t="array" ref="K33">MAX(IF('OB History'!B:B=A33, 'OB History'!C:C))</f>
        <v>5</v>
      </c>
      <c r="L33" s="34">
        <f>COUNTIFS('OB History'!B:B,A33,'OB History'!D:D, 1)</f>
        <v>1</v>
      </c>
      <c r="M33" s="2">
        <f>COUNTIFS('OB History'!B:B,A33,'OB History'!D:D, 0)</f>
        <v>1</v>
      </c>
      <c r="N33" s="88">
        <f>LOOKUP(2, 1/('OB History'!$B:$B=A33), 'OB History'!$AD:$AD)</f>
        <v>0.5</v>
      </c>
      <c r="O33" s="34">
        <f>SUMIFS('OB History'!F:F,'OB History'!B:B,A33)</f>
        <v>4</v>
      </c>
      <c r="P33" s="2">
        <f>SUMIFS('OB History'!E:E,'OB History'!B:B,A33)-O33</f>
        <v>4</v>
      </c>
      <c r="Q33" s="88">
        <f>LOOKUP(2, 1/('OB History'!$B:$B=A33), 'OB History'!$AB:$AB)</f>
        <v>0.5</v>
      </c>
      <c r="R33" s="34">
        <f>SUMIFS('OB History'!H:H,'OB History'!B:B,'Old Bow v2'!A33)</f>
        <v>17</v>
      </c>
      <c r="S33" s="2">
        <f>SUMIFS('OB History'!G:G,'OB History'!B:B,'Old Bow v2'!A33)-R33</f>
        <v>16</v>
      </c>
      <c r="T33" s="88">
        <f>LOOKUP(2, 1/('OB History'!$B:$B=A33), 'OB History'!$AC:$AC)</f>
        <v>0.52</v>
      </c>
      <c r="U33" s="2">
        <f>COUNTIFS('OB History'!$B:$B,$A$33,'OB History'!K:K, 1)</f>
        <v>0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1</v>
      </c>
      <c r="AH33" s="2">
        <f>COUNTIFS('OB History'!$B:$B,$A$33,'OB History'!X:X, 1)</f>
        <v>1</v>
      </c>
      <c r="AI33" s="2">
        <f>COUNTIFS('OB History'!$B:$B,$A$33,'OB History'!Y:Y, 1)</f>
        <v>0</v>
      </c>
      <c r="AJ33" s="2">
        <f>COUNTIFS('OB History'!$B:$B,$A$33,'OB History'!Z:Z, 1)</f>
        <v>0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101</v>
      </c>
      <c r="I34" s="4">
        <f>AVERAGEIFS('OB History'!C:C,'OB History'!B:B,A34)</f>
        <v>8.4166666666666661</v>
      </c>
      <c r="J34" s="4">
        <f t="array" ref="J34">MEDIAN(IF('OB History'!B:B=A34, 'OB History'!C:C))</f>
        <v>9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6</v>
      </c>
      <c r="N34" s="88">
        <f>LOOKUP(2, 1/('OB History'!$B:$B=A34), 'OB History'!$AD:$AD)</f>
        <v>0.5</v>
      </c>
      <c r="O34" s="34">
        <f>SUMIFS('OB History'!F:F,'OB History'!B:B,A34)</f>
        <v>26</v>
      </c>
      <c r="P34" s="2">
        <f>SUMIFS('OB History'!E:E,'OB History'!B:B,A34)-O34</f>
        <v>26</v>
      </c>
      <c r="Q34" s="88">
        <f>LOOKUP(2, 1/('OB History'!$B:$B=A34), 'OB History'!$AB:$AB)</f>
        <v>0.5</v>
      </c>
      <c r="R34" s="34">
        <f>SUMIFS('OB History'!H:H,'OB History'!B:B,'Old Bow v2'!A34)</f>
        <v>106</v>
      </c>
      <c r="S34" s="2">
        <f>SUMIFS('OB History'!G:G,'OB History'!B:B,'Old Bow v2'!A34)-R34</f>
        <v>111</v>
      </c>
      <c r="T34" s="88">
        <f>LOOKUP(2, 1/('OB History'!$B:$B=A34), 'OB History'!$AC:$AC)</f>
        <v>0.48333333333333323</v>
      </c>
      <c r="U34" s="2">
        <f>COUNTIFS('OB History'!$B:$B,$A$34,'OB History'!K:K, 1)</f>
        <v>2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0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329</v>
      </c>
      <c r="I35" s="4">
        <f>AVERAGEIFS('OB History'!C:C,'OB History'!B:B,A35)</f>
        <v>23.5</v>
      </c>
      <c r="J35" s="4">
        <f t="array" ref="J35">MEDIAN(IF('OB History'!B:B=A35, 'OB History'!C:C))</f>
        <v>20.5</v>
      </c>
      <c r="K35" s="35">
        <f t="array" ref="K35">MAX(IF('OB History'!B:B=A35, 'OB History'!C:C))</f>
        <v>44</v>
      </c>
      <c r="L35" s="34">
        <f>COUNTIFS('OB History'!B:B,A35,'OB History'!D:D, 1)</f>
        <v>8</v>
      </c>
      <c r="M35" s="2">
        <f>COUNTIFS('OB History'!B:B,A35,'OB History'!D:D, 0)</f>
        <v>6</v>
      </c>
      <c r="N35" s="88">
        <f>LOOKUP(2, 1/('OB History'!$B:$B=A35), 'OB History'!$AD:$AD)</f>
        <v>0.5714285714285714</v>
      </c>
      <c r="O35" s="34">
        <f>SUMIFS('OB History'!F:F,'OB History'!B:B,A35)</f>
        <v>30</v>
      </c>
      <c r="P35" s="2">
        <f>SUMIFS('OB History'!E:E,'OB History'!B:B,A35)-O35</f>
        <v>30</v>
      </c>
      <c r="Q35" s="88">
        <f>LOOKUP(2, 1/('OB History'!$B:$B=A35), 'OB History'!$AB:$AB)</f>
        <v>0.48571428571428571</v>
      </c>
      <c r="R35" s="34">
        <f>SUMIFS('OB History'!H:H,'OB History'!B:B,'Old Bow v2'!A35)</f>
        <v>121</v>
      </c>
      <c r="S35" s="2">
        <f>SUMIFS('OB History'!G:G,'OB History'!B:B,'Old Bow v2'!A35)-R35</f>
        <v>122</v>
      </c>
      <c r="T35" s="88">
        <f>LOOKUP(2, 1/('OB History'!$B:$B=A35), 'OB History'!$AC:$AC)</f>
        <v>0.49428571428571422</v>
      </c>
      <c r="U35" s="2">
        <f>COUNTIFS('OB History'!$B:$B,$A$35,'OB History'!K:K, 1)</f>
        <v>3</v>
      </c>
      <c r="V35" s="2">
        <f>COUNTIFS('OB History'!$B:$B,$A$35,'OB History'!L:L, 1)</f>
        <v>3</v>
      </c>
      <c r="W35" s="2">
        <f>COUNTIFS('OB History'!$B:$B,$A$35,'OB History'!M:M, 1)</f>
        <v>1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3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1</v>
      </c>
      <c r="AH35" s="2">
        <f>COUNTIFS('OB History'!$B:$B,$A$35,'OB History'!X:X, 1)</f>
        <v>3</v>
      </c>
      <c r="AI35" s="2">
        <f>COUNTIFS('OB History'!$B:$B,$A$35,'OB History'!Y:Y, 1)</f>
        <v>4</v>
      </c>
      <c r="AJ35" s="2">
        <f>COUNTIFS('OB History'!$B:$B,$A$35,'OB History'!Z:Z, 1)</f>
        <v>4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587</v>
      </c>
      <c r="I36" s="4">
        <f>AVERAGEIFS('OB History'!C:C,'OB History'!B:B,A36)</f>
        <v>12.48936170212766</v>
      </c>
      <c r="J36" s="4">
        <f t="array" ref="J36">MEDIAN(IF('OB History'!B:B=A36, 'OB History'!C:C))</f>
        <v>12</v>
      </c>
      <c r="K36" s="35">
        <f t="array" ref="K36">MAX(IF('OB History'!B:B=A36, 'OB History'!C:C))</f>
        <v>27</v>
      </c>
      <c r="L36" s="34">
        <f>COUNTIFS('OB History'!B:B,A36,'OB History'!D:D, 1)</f>
        <v>23</v>
      </c>
      <c r="M36" s="2">
        <f>COUNTIFS('OB History'!B:B,A36,'OB History'!D:D, 0)</f>
        <v>24</v>
      </c>
      <c r="N36" s="88">
        <f>LOOKUP(2, 1/('OB History'!$B:$B=A36), 'OB History'!$AD:$AD)</f>
        <v>0.48936170212765956</v>
      </c>
      <c r="O36" s="34">
        <f>SUMIFS('OB History'!F:F,'OB History'!B:B,A36)</f>
        <v>95</v>
      </c>
      <c r="P36" s="2">
        <f>SUMIFS('OB History'!E:E,'OB History'!B:B,A36)-O36</f>
        <v>93</v>
      </c>
      <c r="Q36" s="88">
        <f>LOOKUP(2, 1/('OB History'!$B:$B=A36), 'OB History'!$AB:$AB)</f>
        <v>0.5202127659574467</v>
      </c>
      <c r="R36" s="34">
        <f>SUMIFS('OB History'!H:H,'OB History'!B:B,'Old Bow v2'!A36)</f>
        <v>388</v>
      </c>
      <c r="S36" s="2">
        <f>SUMIFS('OB History'!G:G,'OB History'!B:B,'Old Bow v2'!A36)-R36</f>
        <v>385</v>
      </c>
      <c r="T36" s="88">
        <f>LOOKUP(2, 1/('OB History'!$B:$B=A36), 'OB History'!$AC:$AC)</f>
        <v>0.50914893617021273</v>
      </c>
      <c r="U36" s="2">
        <f>COUNTIFS('OB History'!$B:$B,$A$36,'OB History'!K:K, 1)</f>
        <v>2</v>
      </c>
      <c r="V36" s="2">
        <f>COUNTIFS('OB History'!$B:$B,$A$36,'OB History'!L:L, 1)</f>
        <v>12</v>
      </c>
      <c r="W36" s="2">
        <f>COUNTIFS('OB History'!$B:$B,$A$36,'OB History'!M:M, 1)</f>
        <v>2</v>
      </c>
      <c r="X36" s="2">
        <f>COUNTIFS('OB History'!$B:$B,$A$36,'OB History'!N:N, 1)</f>
        <v>11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2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21</v>
      </c>
      <c r="AI36" s="2">
        <f>COUNTIFS('OB History'!$B:$B,$A$36,'OB History'!Y:Y, 1)</f>
        <v>11</v>
      </c>
      <c r="AJ36" s="2">
        <f>COUNTIFS('OB History'!$B:$B,$A$36,'OB History'!Z:Z, 1)</f>
        <v>13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1139</v>
      </c>
      <c r="I37" s="4">
        <f>AVERAGEIFS('OB History'!C:C,'OB History'!B:B,A37)</f>
        <v>22.78</v>
      </c>
      <c r="J37" s="4">
        <f t="array" ref="J37">MEDIAN(IF('OB History'!B:B=A37, 'OB History'!C:C))</f>
        <v>22</v>
      </c>
      <c r="K37" s="35">
        <f t="array" ref="K37">MAX(IF('OB History'!B:B=A37, 'OB History'!C:C))</f>
        <v>55</v>
      </c>
      <c r="L37" s="34">
        <f>COUNTIFS('OB History'!B:B,A37,'OB History'!D:D, 1)</f>
        <v>21</v>
      </c>
      <c r="M37" s="2">
        <f>COUNTIFS('OB History'!B:B,A37,'OB History'!D:D, 0)</f>
        <v>29</v>
      </c>
      <c r="N37" s="88">
        <f>LOOKUP(2, 1/('OB History'!$B:$B=A37), 'OB History'!$AD:$AD)</f>
        <v>0.42</v>
      </c>
      <c r="O37" s="34">
        <f>SUMIFS('OB History'!F:F,'OB History'!B:B,A37)</f>
        <v>93</v>
      </c>
      <c r="P37" s="2">
        <f>SUMIFS('OB History'!E:E,'OB History'!B:B,A37)-O37</f>
        <v>110</v>
      </c>
      <c r="Q37" s="88">
        <f>LOOKUP(2, 1/('OB History'!$B:$B=A37), 'OB History'!$AB:$AB)</f>
        <v>0.45800000000000013</v>
      </c>
      <c r="R37" s="34">
        <f>SUMIFS('OB History'!H:H,'OB History'!B:B,'Old Bow v2'!A37)</f>
        <v>411</v>
      </c>
      <c r="S37" s="2">
        <f>SUMIFS('OB History'!G:G,'OB History'!B:B,'Old Bow v2'!A37)-R37</f>
        <v>436</v>
      </c>
      <c r="T37" s="88">
        <f>LOOKUP(2, 1/('OB History'!$B:$B=A37), 'OB History'!$AC:$AC)</f>
        <v>0.48659999999999998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13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4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9</v>
      </c>
      <c r="AH37" s="2">
        <f>COUNTIFS('OB History'!$B:$B,$A$37,'OB History'!X:X, 1)</f>
        <v>19</v>
      </c>
      <c r="AI37" s="2">
        <f>COUNTIFS('OB History'!$B:$B,$A$37,'OB History'!Y:Y, 1)</f>
        <v>9</v>
      </c>
      <c r="AJ37" s="2">
        <f>COUNTIFS('OB History'!$B:$B,$A$37,'OB History'!Z:Z, 1)</f>
        <v>12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31</v>
      </c>
      <c r="I38" s="4">
        <f>AVERAGEIFS('OB History'!C:C,'OB History'!B:B,A38)</f>
        <v>15.5</v>
      </c>
      <c r="J38" s="4">
        <f t="array" ref="J38">MEDIAN(IF('OB History'!B:B=A38, 'OB History'!C:C))</f>
        <v>15.5</v>
      </c>
      <c r="K38" s="35">
        <f t="array" ref="K38">MAX(IF('OB History'!B:B=A38, 'OB History'!C:C))</f>
        <v>16</v>
      </c>
      <c r="L38" s="34">
        <f>COUNTIFS('OB History'!B:B,A38,'OB History'!D:D, 1)</f>
        <v>0</v>
      </c>
      <c r="M38" s="2">
        <f>COUNTIFS('OB History'!B:B,A38,'OB History'!D:D, 0)</f>
        <v>2</v>
      </c>
      <c r="N38" s="88">
        <f>LOOKUP(2, 1/('OB History'!$B:$B=A38), 'OB History'!$AD:$AD)</f>
        <v>0</v>
      </c>
      <c r="O38" s="34">
        <f>SUMIFS('OB History'!F:F,'OB History'!B:B,A38)</f>
        <v>2</v>
      </c>
      <c r="P38" s="2">
        <f>SUMIFS('OB History'!E:E,'OB History'!B:B,A38)-O38</f>
        <v>6</v>
      </c>
      <c r="Q38" s="88">
        <f>LOOKUP(2, 1/('OB History'!$B:$B=A38), 'OB History'!$AB:$AB)</f>
        <v>0.25</v>
      </c>
      <c r="R38" s="34">
        <f>SUMIFS('OB History'!H:H,'OB History'!B:B,'Old Bow v2'!A38)</f>
        <v>16</v>
      </c>
      <c r="S38" s="2">
        <f>SUMIFS('OB History'!G:G,'OB History'!B:B,'Old Bow v2'!A38)-R38</f>
        <v>22</v>
      </c>
      <c r="T38" s="88">
        <f>LOOKUP(2, 1/('OB History'!$B:$B=A38), 'OB History'!$AC:$AC)</f>
        <v>0.42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0</v>
      </c>
      <c r="AI38" s="2">
        <f>COUNTIFS('OB History'!$B:$B,$A$38,'OB History'!Y:Y, 1)</f>
        <v>1</v>
      </c>
      <c r="AJ38" s="2">
        <f>COUNTIFS('OB History'!$B:$B,$A$38,'OB History'!Z:Z, 1)</f>
        <v>0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7</v>
      </c>
      <c r="E40" s="3">
        <v>3</v>
      </c>
      <c r="F40" s="3">
        <v>1</v>
      </c>
      <c r="G40" s="3"/>
      <c r="H40" s="34">
        <f>SUMIFS('OB History'!C:C,'OB History'!B:B,A40)</f>
        <v>2075</v>
      </c>
      <c r="I40" s="4">
        <f>AVERAGEIFS('OB History'!C:C,'OB History'!B:B,A40)</f>
        <v>25.617283950617285</v>
      </c>
      <c r="J40" s="4">
        <f t="array" ref="J40">MEDIAN(IF('OB History'!B:B=A40, 'OB History'!C:C))</f>
        <v>24</v>
      </c>
      <c r="K40" s="35">
        <f t="array" ref="K40">MAX(IF('OB History'!B:B=A40, 'OB History'!C:C))</f>
        <v>58</v>
      </c>
      <c r="L40" s="34">
        <f>COUNTIFS('OB History'!B:B,A40,'OB History'!D:D, 1)</f>
        <v>47</v>
      </c>
      <c r="M40" s="2">
        <f>COUNTIFS('OB History'!B:B,A40,'OB History'!D:D, 0)</f>
        <v>34</v>
      </c>
      <c r="N40" s="88">
        <f>LOOKUP(2, 1/('OB History'!$B:$B=A40), 'OB History'!$AD:$AD)</f>
        <v>0.58024691358024694</v>
      </c>
      <c r="O40" s="34">
        <f>SUMIFS('OB History'!F:F,'OB History'!B:B,A40)</f>
        <v>178</v>
      </c>
      <c r="P40" s="2">
        <f>SUMIFS('OB History'!E:E,'OB History'!B:B,A40)-O40</f>
        <v>149</v>
      </c>
      <c r="Q40" s="88">
        <f>LOOKUP(2, 1/('OB History'!$B:$B=A40), 'OB History'!$AB:$AB)</f>
        <v>0.54320987654320985</v>
      </c>
      <c r="R40" s="34">
        <f>SUMIFS('OB History'!H:H,'OB History'!B:B,'Old Bow v2'!A40)</f>
        <v>714</v>
      </c>
      <c r="S40" s="2">
        <f>SUMIFS('OB History'!G:G,'OB History'!B:B,'Old Bow v2'!A40)-R40</f>
        <v>636</v>
      </c>
      <c r="T40" s="88">
        <f>LOOKUP(2, 1/('OB History'!$B:$B=A40), 'OB History'!$AC:$AC)</f>
        <v>0.52950617283950629</v>
      </c>
      <c r="U40" s="2">
        <f>COUNTIFS('OB History'!$B:$B,$A$40,'OB History'!K:K, 1)</f>
        <v>12</v>
      </c>
      <c r="V40" s="2">
        <f>COUNTIFS('OB History'!$B:$B,$A$40,'OB History'!L:L, 1)</f>
        <v>14</v>
      </c>
      <c r="W40" s="2">
        <f>COUNTIFS('OB History'!$B:$B,$A$40,'OB History'!M:M, 1)</f>
        <v>4</v>
      </c>
      <c r="X40" s="2">
        <f>COUNTIFS('OB History'!$B:$B,$A$40,'OB History'!N:N, 1)</f>
        <v>20</v>
      </c>
      <c r="Y40" s="2">
        <f>COUNTIFS('OB History'!$B:$B,$A$40,'OB History'!O:O, 1)</f>
        <v>3</v>
      </c>
      <c r="Z40" s="2">
        <f>COUNTIFS('OB History'!$B:$B,$A$40,'OB History'!P:P, 1)</f>
        <v>20</v>
      </c>
      <c r="AA40" s="2">
        <f>COUNTIFS('OB History'!$B:$B,$A$40,'OB History'!Q:Q, 1)</f>
        <v>6</v>
      </c>
      <c r="AB40" s="2">
        <f>COUNTIFS('OB History'!$B:$B,$A$40,'OB History'!R:R, 1)</f>
        <v>8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17</v>
      </c>
      <c r="AH40" s="2">
        <f>COUNTIFS('OB History'!$B:$B,$A$40,'OB History'!X:X, 1)</f>
        <v>21</v>
      </c>
      <c r="AI40" s="2">
        <f>COUNTIFS('OB History'!$B:$B,$A$40,'OB History'!Y:Y, 1)</f>
        <v>16</v>
      </c>
      <c r="AJ40" s="2">
        <f>COUNTIFS('OB History'!$B:$B,$A$40,'OB History'!Z:Z, 1)</f>
        <v>23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2</v>
      </c>
      <c r="E41" s="3"/>
      <c r="F41" s="3"/>
      <c r="G41" s="3"/>
      <c r="H41" s="34">
        <f>SUMIFS('OB History'!C:C,'OB History'!B:B,A41)</f>
        <v>734</v>
      </c>
      <c r="I41" s="4">
        <f>AVERAGEIFS('OB History'!C:C,'OB History'!B:B,A41)</f>
        <v>26.214285714285715</v>
      </c>
      <c r="J41" s="4">
        <f t="array" ref="J41">MEDIAN(IF('OB History'!B:B=A41, 'OB History'!C:C))</f>
        <v>23.5</v>
      </c>
      <c r="K41" s="35">
        <f t="array" ref="K41">MAX(IF('OB History'!B:B=A41, 'OB History'!C:C))</f>
        <v>68</v>
      </c>
      <c r="L41" s="34">
        <f>COUNTIFS('OB History'!B:B,A41,'OB History'!D:D, 1)</f>
        <v>14</v>
      </c>
      <c r="M41" s="2">
        <f>COUNTIFS('OB History'!B:B,A41,'OB History'!D:D, 0)</f>
        <v>14</v>
      </c>
      <c r="N41" s="88">
        <f>LOOKUP(2, 1/('OB History'!$B:$B=A41), 'OB History'!$AD:$AD)</f>
        <v>0.5</v>
      </c>
      <c r="O41" s="34">
        <f>SUMIFS('OB History'!F:F,'OB History'!B:B,A41)</f>
        <v>63</v>
      </c>
      <c r="P41" s="2">
        <f>SUMIFS('OB History'!E:E,'OB History'!B:B,A41)-O41</f>
        <v>51</v>
      </c>
      <c r="Q41" s="88">
        <f>LOOKUP(2, 1/('OB History'!$B:$B=A41), 'OB History'!$AB:$AB)</f>
        <v>0.58571428571428574</v>
      </c>
      <c r="R41" s="34">
        <f>SUMIFS('OB History'!H:H,'OB History'!B:B,'Old Bow v2'!A41)</f>
        <v>256</v>
      </c>
      <c r="S41" s="2">
        <f>SUMIFS('OB History'!G:G,'OB History'!B:B,'Old Bow v2'!A41)-R41</f>
        <v>227</v>
      </c>
      <c r="T41" s="88">
        <f>LOOKUP(2, 1/('OB History'!$B:$B=A41), 'OB History'!$AC:$AC)</f>
        <v>0.54357142857142848</v>
      </c>
      <c r="U41" s="2">
        <f>COUNTIFS('OB History'!$B:$B,$A$41,'OB History'!K:K, 1)</f>
        <v>5</v>
      </c>
      <c r="V41" s="2">
        <f>COUNTIFS('OB History'!$B:$B,$A$41,'OB History'!L:L, 1)</f>
        <v>7</v>
      </c>
      <c r="W41" s="2">
        <f>COUNTIFS('OB History'!$B:$B,$A$41,'OB History'!M:M, 1)</f>
        <v>3</v>
      </c>
      <c r="X41" s="2">
        <f>COUNTIFS('OB History'!$B:$B,$A$41,'OB History'!N:N, 1)</f>
        <v>12</v>
      </c>
      <c r="Y41" s="2">
        <f>COUNTIFS('OB History'!$B:$B,$A$41,'OB History'!O:O, 1)</f>
        <v>0</v>
      </c>
      <c r="Z41" s="2">
        <f>COUNTIFS('OB History'!$B:$B,$A$41,'OB History'!P:P, 1)</f>
        <v>4</v>
      </c>
      <c r="AA41" s="2">
        <f>COUNTIFS('OB History'!$B:$B,$A$41,'OB History'!Q:Q, 1)</f>
        <v>0</v>
      </c>
      <c r="AB41" s="2">
        <f>COUNTIFS('OB History'!$B:$B,$A$41,'OB History'!R:R, 1)</f>
        <v>1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7</v>
      </c>
      <c r="AH41" s="2">
        <f>COUNTIFS('OB History'!$B:$B,$A$41,'OB History'!X:X, 1)</f>
        <v>8</v>
      </c>
      <c r="AI41" s="2">
        <f>COUNTIFS('OB History'!$B:$B,$A$41,'OB History'!Y:Y, 1)</f>
        <v>7</v>
      </c>
      <c r="AJ41" s="2">
        <f>COUNTIFS('OB History'!$B:$B,$A$41,'OB History'!Z:Z, 1)</f>
        <v>9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633</v>
      </c>
      <c r="I43" s="4">
        <f>AVERAGEIFS('OB History'!C:C,'OB History'!B:B,A43)</f>
        <v>21.827586206896552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13</v>
      </c>
      <c r="M43" s="2">
        <f>COUNTIFS('OB History'!B:B,A43,'OB History'!D:D, 0)</f>
        <v>16</v>
      </c>
      <c r="N43" s="88">
        <f>LOOKUP(2, 1/('OB History'!$B:$B=A43), 'OB History'!$AD:$AD)</f>
        <v>0.44827586206896552</v>
      </c>
      <c r="O43" s="34">
        <f>SUMIFS('OB History'!F:F,'OB History'!B:B,A43)</f>
        <v>57</v>
      </c>
      <c r="P43" s="2">
        <f>SUMIFS('OB History'!E:E,'OB History'!B:B,A43)-O43</f>
        <v>64</v>
      </c>
      <c r="Q43" s="88">
        <f>LOOKUP(2, 1/('OB History'!$B:$B=A43), 'OB History'!$AB:$AB)</f>
        <v>0.4689655172413793</v>
      </c>
      <c r="R43" s="34">
        <f>SUMIFS('OB History'!H:H,'OB History'!B:B,'Old Bow v2'!A43)</f>
        <v>248</v>
      </c>
      <c r="S43" s="2">
        <f>SUMIFS('OB History'!G:G,'OB History'!B:B,'Old Bow v2'!A43)-R43</f>
        <v>258</v>
      </c>
      <c r="T43" s="88">
        <f>LOOKUP(2, 1/('OB History'!$B:$B=A43), 'OB History'!$AC:$AC)</f>
        <v>0.48655172413793102</v>
      </c>
      <c r="U43" s="2">
        <f>COUNTIFS('OB History'!$B:$B,$A$43,'OB History'!K:K, 1)</f>
        <v>6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3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8</v>
      </c>
      <c r="AI43" s="2">
        <f>COUNTIFS('OB History'!$B:$B,$A$43,'OB History'!Y:Y, 1)</f>
        <v>6</v>
      </c>
      <c r="AJ43" s="2">
        <f>COUNTIFS('OB History'!$B:$B,$A$43,'OB History'!Z:Z, 1)</f>
        <v>6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198</v>
      </c>
      <c r="I44" s="4">
        <f>AVERAGEIFS('OB History'!C:C,'OB History'!B:B,A44)</f>
        <v>8.25</v>
      </c>
      <c r="J44" s="4">
        <f t="array" ref="J44">MEDIAN(IF('OB History'!B:B=A44, 'OB History'!C:C))</f>
        <v>7</v>
      </c>
      <c r="K44" s="35">
        <f t="array" ref="K44">MAX(IF('OB History'!B:B=A44, 'OB History'!C:C))</f>
        <v>28</v>
      </c>
      <c r="L44" s="34">
        <f>COUNTIFS('OB History'!B:B,A44,'OB History'!D:D, 1)</f>
        <v>9</v>
      </c>
      <c r="M44" s="2">
        <f>COUNTIFS('OB History'!B:B,A44,'OB History'!D:D, 0)</f>
        <v>15</v>
      </c>
      <c r="N44" s="88">
        <f>LOOKUP(2, 1/('OB History'!$B:$B=A44), 'OB History'!$AD:$AD)</f>
        <v>0.375</v>
      </c>
      <c r="O44" s="34">
        <f>SUMIFS('OB History'!F:F,'OB History'!B:B,A44)</f>
        <v>40</v>
      </c>
      <c r="P44" s="2">
        <f>SUMIFS('OB History'!E:E,'OB History'!B:B,A44)-O44</f>
        <v>54</v>
      </c>
      <c r="Q44" s="88">
        <f>LOOKUP(2, 1/('OB History'!$B:$B=A44), 'OB History'!$AB:$AB)</f>
        <v>0.40208333333333335</v>
      </c>
      <c r="R44" s="34">
        <f>SUMIFS('OB History'!H:H,'OB History'!B:B,'Old Bow v2'!A44)</f>
        <v>180</v>
      </c>
      <c r="S44" s="2">
        <f>SUMIFS('OB History'!G:G,'OB History'!B:B,'Old Bow v2'!A44)-R44</f>
        <v>212</v>
      </c>
      <c r="T44" s="88">
        <f>LOOKUP(2, 1/('OB History'!$B:$B=A44), 'OB History'!$AC:$AC)</f>
        <v>0.4512500000000001</v>
      </c>
      <c r="U44" s="2">
        <f>COUNTIFS('OB History'!$B:$B,$A$44,'OB History'!K:K, 1)</f>
        <v>2</v>
      </c>
      <c r="V44" s="2">
        <f>COUNTIFS('OB History'!$B:$B,$A$44,'OB History'!L:L, 1)</f>
        <v>2</v>
      </c>
      <c r="W44" s="2">
        <f>COUNTIFS('OB History'!$B:$B,$A$44,'OB History'!M:M, 1)</f>
        <v>2</v>
      </c>
      <c r="X44" s="2">
        <f>COUNTIFS('OB History'!$B:$B,$A$44,'OB History'!N:N, 1)</f>
        <v>6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5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4</v>
      </c>
      <c r="AI44" s="2">
        <f>COUNTIFS('OB History'!$B:$B,$A$44,'OB History'!Y:Y, 1)</f>
        <v>4</v>
      </c>
      <c r="AJ44" s="2">
        <f>COUNTIFS('OB History'!$B:$B,$A$44,'OB History'!Z:Z, 1)</f>
        <v>6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27</v>
      </c>
      <c r="I45" s="4">
        <f>AVERAGEIFS('OB History'!C:C,'OB History'!B:B,A45)</f>
        <v>5.4</v>
      </c>
      <c r="J45" s="4">
        <f t="array" ref="J45">MEDIAN(IF('OB History'!B:B=A45, 'OB History'!C:C))</f>
        <v>4</v>
      </c>
      <c r="K45" s="35">
        <f t="array" ref="K45">MAX(IF('OB History'!B:B=A45, 'OB History'!C:C))</f>
        <v>11</v>
      </c>
      <c r="L45" s="34">
        <f>COUNTIFS('OB History'!B:B,A45,'OB History'!D:D, 1)</f>
        <v>0</v>
      </c>
      <c r="M45" s="2">
        <f>COUNTIFS('OB History'!B:B,A45,'OB History'!D:D, 0)</f>
        <v>5</v>
      </c>
      <c r="N45" s="88">
        <f>LOOKUP(2, 1/('OB History'!$B:$B=A45), 'OB History'!$AD:$AD)</f>
        <v>0</v>
      </c>
      <c r="O45" s="34">
        <f>SUMIFS('OB History'!F:F,'OB History'!B:B,A45)</f>
        <v>4</v>
      </c>
      <c r="P45" s="2">
        <f>SUMIFS('OB History'!E:E,'OB History'!B:B,A45)-O45</f>
        <v>15</v>
      </c>
      <c r="Q45" s="88">
        <f>LOOKUP(2, 1/('OB History'!$B:$B=A45), 'OB History'!$AB:$AB)</f>
        <v>0.18</v>
      </c>
      <c r="R45" s="34">
        <f>SUMIFS('OB History'!H:H,'OB History'!B:B,'Old Bow v2'!A45)</f>
        <v>27</v>
      </c>
      <c r="S45" s="2">
        <f>SUMIFS('OB History'!G:G,'OB History'!B:B,'Old Bow v2'!A45)-R45</f>
        <v>51</v>
      </c>
      <c r="T45" s="88">
        <f>LOOKUP(2, 1/('OB History'!$B:$B=A45), 'OB History'!$AC:$AC)</f>
        <v>0.33399999999999996</v>
      </c>
      <c r="U45" s="2">
        <f>COUNTIFS('OB History'!$B:$B,$A$45,'OB History'!K:K, 1)</f>
        <v>0</v>
      </c>
      <c r="V45" s="2">
        <f>COUNTIFS('OB History'!$B:$B,$A$45,'OB History'!L:L, 1)</f>
        <v>1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0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1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342</v>
      </c>
      <c r="I46" s="4">
        <f>AVERAGEIFS('OB History'!C:C,'OB History'!B:B,A46)</f>
        <v>17.100000000000001</v>
      </c>
      <c r="J46" s="4">
        <f t="array" ref="J46">MEDIAN(IF('OB History'!B:B=A46, 'OB History'!C:C))</f>
        <v>16.5</v>
      </c>
      <c r="K46" s="35">
        <f t="array" ref="K46">MAX(IF('OB History'!B:B=A46, 'OB History'!C:C))</f>
        <v>33</v>
      </c>
      <c r="L46" s="34">
        <f>COUNTIFS('OB History'!B:B,A46,'OB History'!D:D, 1)</f>
        <v>8</v>
      </c>
      <c r="M46" s="2">
        <f>COUNTIFS('OB History'!B:B,A46,'OB History'!D:D, 0)</f>
        <v>12</v>
      </c>
      <c r="N46" s="88">
        <f>LOOKUP(2, 1/('OB History'!$B:$B=A46), 'OB History'!$AD:$AD)</f>
        <v>0.4</v>
      </c>
      <c r="O46" s="34">
        <f>SUMIFS('OB History'!F:F,'OB History'!B:B,A46)</f>
        <v>36</v>
      </c>
      <c r="P46" s="2">
        <f>SUMIFS('OB History'!E:E,'OB History'!B:B,A46)-O46</f>
        <v>45</v>
      </c>
      <c r="Q46" s="88">
        <f>LOOKUP(2, 1/('OB History'!$B:$B=A46), 'OB History'!$AB:$AB)</f>
        <v>0.44499999999999995</v>
      </c>
      <c r="R46" s="34">
        <f>SUMIFS('OB History'!H:H,'OB History'!B:B,'Old Bow v2'!A46)</f>
        <v>164</v>
      </c>
      <c r="S46" s="2">
        <f>SUMIFS('OB History'!G:G,'OB History'!B:B,'Old Bow v2'!A46)-R46</f>
        <v>178</v>
      </c>
      <c r="T46" s="88">
        <f>LOOKUP(2, 1/('OB History'!$B:$B=A46), 'OB History'!$AC:$AC)</f>
        <v>0.48100000000000004</v>
      </c>
      <c r="U46" s="2">
        <f>COUNTIFS('OB History'!$B:$B,$A$46,'OB History'!K:K, 1)</f>
        <v>3</v>
      </c>
      <c r="V46" s="2">
        <f>COUNTIFS('OB History'!$B:$B,$A$46,'OB History'!L:L, 1)</f>
        <v>3</v>
      </c>
      <c r="W46" s="2">
        <f>COUNTIFS('OB History'!$B:$B,$A$46,'OB History'!M:M, 1)</f>
        <v>0</v>
      </c>
      <c r="X46" s="2">
        <f>COUNTIFS('OB History'!$B:$B,$A$46,'OB History'!N:N, 1)</f>
        <v>5</v>
      </c>
      <c r="Y46" s="2">
        <f>COUNTIFS('OB History'!$B:$B,$A$46,'OB History'!O:O, 1)</f>
        <v>2</v>
      </c>
      <c r="Z46" s="2">
        <f>COUNTIFS('OB History'!$B:$B,$A$46,'OB History'!P:P, 1)</f>
        <v>1</v>
      </c>
      <c r="AA46" s="2">
        <f>COUNTIFS('OB History'!$B:$B,$A$46,'OB History'!Q:Q, 1)</f>
        <v>2</v>
      </c>
      <c r="AB46" s="2">
        <f>COUNTIFS('OB History'!$B:$B,$A$46,'OB History'!R:R, 1)</f>
        <v>3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3</v>
      </c>
      <c r="AH46" s="2">
        <f>COUNTIFS('OB History'!$B:$B,$A$46,'OB History'!X:X, 1)</f>
        <v>3</v>
      </c>
      <c r="AI46" s="2">
        <f>COUNTIFS('OB History'!$B:$B,$A$46,'OB History'!Y:Y, 1)</f>
        <v>5</v>
      </c>
      <c r="AJ46" s="2">
        <f>COUNTIFS('OB History'!$B:$B,$A$46,'OB History'!Z:Z, 1)</f>
        <v>4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1</v>
      </c>
      <c r="E48" s="3"/>
      <c r="F48" s="3"/>
      <c r="G48" s="3"/>
      <c r="H48" s="34">
        <f>SUMIFS('OB History'!C:C,'OB History'!B:B,A48)</f>
        <v>450</v>
      </c>
      <c r="I48" s="4">
        <f>AVERAGEIFS('OB History'!C:C,'OB History'!B:B,A48)</f>
        <v>20.454545454545453</v>
      </c>
      <c r="J48" s="4">
        <f t="array" ref="J48">MEDIAN(IF('OB History'!B:B=A48, 'OB History'!C:C))</f>
        <v>18.5</v>
      </c>
      <c r="K48" s="35">
        <f t="array" ref="K48">MAX(IF('OB History'!B:B=A48, 'OB History'!C:C))</f>
        <v>40</v>
      </c>
      <c r="L48" s="34">
        <f>COUNTIFS('OB History'!B:B,A48,'OB History'!D:D, 1)</f>
        <v>11</v>
      </c>
      <c r="M48" s="2">
        <f>COUNTIFS('OB History'!B:B,A48,'OB History'!D:D, 0)</f>
        <v>11</v>
      </c>
      <c r="N48" s="88">
        <f>LOOKUP(2, 1/('OB History'!$B:$B=A48), 'OB History'!$AD:$AD)</f>
        <v>0.5</v>
      </c>
      <c r="O48" s="34">
        <f>SUMIFS('OB History'!F:F,'OB History'!B:B,A48)</f>
        <v>46</v>
      </c>
      <c r="P48" s="2">
        <f>SUMIFS('OB History'!E:E,'OB History'!B:B,A48)-O48</f>
        <v>44</v>
      </c>
      <c r="Q48" s="88">
        <f>LOOKUP(2, 1/('OB History'!$B:$B=A48), 'OB History'!$AB:$AB)</f>
        <v>0.51363636363636356</v>
      </c>
      <c r="R48" s="34">
        <f>SUMIFS('OB History'!H:H,'OB History'!B:B,'Old Bow v2'!A48)</f>
        <v>180</v>
      </c>
      <c r="S48" s="2">
        <f>SUMIFS('OB History'!G:G,'OB History'!B:B,'Old Bow v2'!A48)-R48</f>
        <v>196</v>
      </c>
      <c r="T48" s="88">
        <f>LOOKUP(2, 1/('OB History'!$B:$B=A48), 'OB History'!$AC:$AC)</f>
        <v>0.47181818181818175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5</v>
      </c>
      <c r="X48" s="2">
        <f>COUNTIFS('OB History'!$B:$B,$A$48,'OB History'!N:N, 1)</f>
        <v>5</v>
      </c>
      <c r="Y48" s="2">
        <f>COUNTIFS('OB History'!$B:$B,$A$48,'OB History'!O:O, 1)</f>
        <v>2</v>
      </c>
      <c r="Z48" s="2">
        <f>COUNTIFS('OB History'!$B:$B,$A$48,'OB History'!P:P, 1)</f>
        <v>2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2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7</v>
      </c>
      <c r="AI48" s="2">
        <f>COUNTIFS('OB History'!$B:$B,$A$48,'OB History'!Y:Y, 1)</f>
        <v>5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273</v>
      </c>
      <c r="I49" s="4">
        <f>AVERAGEIFS('OB History'!C:C,'OB History'!B:B,A49)</f>
        <v>18.2</v>
      </c>
      <c r="J49" s="4">
        <f t="array" ref="J49">MEDIAN(IF('OB History'!B:B=A49, 'OB History'!C:C))</f>
        <v>15</v>
      </c>
      <c r="K49" s="35">
        <f t="array" ref="K49">MAX(IF('OB History'!B:B=A49, 'OB History'!C:C))</f>
        <v>35</v>
      </c>
      <c r="L49" s="34">
        <f>COUNTIFS('OB History'!B:B,A49,'OB History'!D:D, 1)</f>
        <v>7</v>
      </c>
      <c r="M49" s="2">
        <f>COUNTIFS('OB History'!B:B,A49,'OB History'!D:D, 0)</f>
        <v>8</v>
      </c>
      <c r="N49" s="88">
        <f>LOOKUP(2, 1/('OB History'!$B:$B=A49), 'OB History'!$AD:$AD)</f>
        <v>0.46666666666666667</v>
      </c>
      <c r="O49" s="34">
        <f>SUMIFS('OB History'!F:F,'OB History'!B:B,A49)</f>
        <v>29</v>
      </c>
      <c r="P49" s="2">
        <f>SUMIFS('OB History'!E:E,'OB History'!B:B,A49)-O49</f>
        <v>30</v>
      </c>
      <c r="Q49" s="88">
        <f>LOOKUP(2, 1/('OB History'!$B:$B=A49), 'OB History'!$AB:$AB)</f>
        <v>0.48000000000000004</v>
      </c>
      <c r="R49" s="34">
        <f>SUMIFS('OB History'!H:H,'OB History'!B:B,'Old Bow v2'!A49)</f>
        <v>122</v>
      </c>
      <c r="S49" s="2">
        <f>SUMIFS('OB History'!G:G,'OB History'!B:B,'Old Bow v2'!A49)-R49</f>
        <v>127</v>
      </c>
      <c r="T49" s="88">
        <f>LOOKUP(2, 1/('OB History'!$B:$B=A49), 'OB History'!$AC:$AC)</f>
        <v>0.48266666666666674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3</v>
      </c>
      <c r="X49" s="2">
        <f>COUNTIFS('OB History'!$B:$B,$A$49,'OB History'!N:N, 1)</f>
        <v>4</v>
      </c>
      <c r="Y49" s="2">
        <f>COUNTIFS('OB History'!$B:$B,$A$49,'OB History'!O:O, 1)</f>
        <v>1</v>
      </c>
      <c r="Z49" s="2">
        <f>COUNTIFS('OB History'!$B:$B,$A$49,'OB History'!P:P, 1)</f>
        <v>3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4</v>
      </c>
      <c r="AI49" s="2">
        <f>COUNTIFS('OB History'!$B:$B,$A$49,'OB History'!Y:Y, 1)</f>
        <v>2</v>
      </c>
      <c r="AJ49" s="2">
        <f>COUNTIFS('OB History'!$B:$B,$A$49,'OB History'!Z:Z, 1)</f>
        <v>2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17</v>
      </c>
      <c r="E50" s="3">
        <v>3</v>
      </c>
      <c r="F50" s="3"/>
      <c r="G50" s="3"/>
      <c r="H50" s="34">
        <f>SUMIFS('OB History'!C:C,'OB History'!B:B,A50)</f>
        <v>1563</v>
      </c>
      <c r="I50" s="4">
        <f>AVERAGEIFS('OB History'!C:C,'OB History'!B:B,A50)</f>
        <v>25.20967741935484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25</v>
      </c>
      <c r="M50" s="2">
        <f>COUNTIFS('OB History'!B:B,A50,'OB History'!D:D, 0)</f>
        <v>37</v>
      </c>
      <c r="N50" s="88">
        <f>LOOKUP(2, 1/('OB History'!$B:$B=A50), 'OB History'!$AD:$AD)</f>
        <v>0.40322580645161288</v>
      </c>
      <c r="O50" s="34">
        <f>SUMIFS('OB History'!F:F,'OB History'!B:B,A50)</f>
        <v>117</v>
      </c>
      <c r="P50" s="2">
        <f>SUMIFS('OB History'!E:E,'OB History'!B:B,A50)-O50</f>
        <v>135</v>
      </c>
      <c r="Q50" s="88">
        <f>LOOKUP(2, 1/('OB History'!$B:$B=A50), 'OB History'!$AB:$AB)</f>
        <v>0.46451612903225814</v>
      </c>
      <c r="R50" s="34">
        <f>SUMIFS('OB History'!H:H,'OB History'!B:B,'Old Bow v2'!A50)</f>
        <v>513</v>
      </c>
      <c r="S50" s="2">
        <f>SUMIFS('OB History'!G:G,'OB History'!B:B,'Old Bow v2'!A50)-R50</f>
        <v>529</v>
      </c>
      <c r="T50" s="88">
        <f>LOOKUP(2, 1/('OB History'!$B:$B=A50), 'OB History'!$AC:$AC)</f>
        <v>0.49612903225806426</v>
      </c>
      <c r="U50" s="2">
        <f>COUNTIFS('OB History'!$B:$B,$A$50,'OB History'!K:K, 1)</f>
        <v>8</v>
      </c>
      <c r="V50" s="2">
        <f>COUNTIFS('OB History'!$B:$B,$A$50,'OB History'!L:L, 1)</f>
        <v>10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1</v>
      </c>
      <c r="Z50" s="2">
        <f>COUNTIFS('OB History'!$B:$B,$A$50,'OB History'!P:P, 1)</f>
        <v>11</v>
      </c>
      <c r="AA50" s="2">
        <f>COUNTIFS('OB History'!$B:$B,$A$50,'OB History'!Q:Q, 1)</f>
        <v>5</v>
      </c>
      <c r="AB50" s="2">
        <f>COUNTIFS('OB History'!$B:$B,$A$50,'OB History'!R:R, 1)</f>
        <v>6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22</v>
      </c>
      <c r="AI50" s="2">
        <f>COUNTIFS('OB History'!$B:$B,$A$50,'OB History'!Y:Y, 1)</f>
        <v>9</v>
      </c>
      <c r="AJ50" s="2">
        <f>COUNTIFS('OB History'!$B:$B,$A$50,'OB History'!Z:Z, 1)</f>
        <v>17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8</v>
      </c>
      <c r="E51" s="3">
        <v>1</v>
      </c>
      <c r="F51" s="3"/>
      <c r="G51" s="3"/>
      <c r="H51" s="34">
        <f>SUMIFS('OB History'!C:C,'OB History'!B:B,A51)</f>
        <v>822</v>
      </c>
      <c r="I51" s="4">
        <f>AVERAGEIFS('OB History'!C:C,'OB History'!B:B,A51)</f>
        <v>18.266666666666666</v>
      </c>
      <c r="J51" s="4">
        <f t="array" ref="J51">MEDIAN(IF('OB History'!B:B=A51, 'OB History'!C:C))</f>
        <v>18</v>
      </c>
      <c r="K51" s="35">
        <f t="array" ref="K51">MAX(IF('OB History'!B:B=A51, 'OB History'!C:C))</f>
        <v>43</v>
      </c>
      <c r="L51" s="34">
        <f>COUNTIFS('OB History'!B:B,A51,'OB History'!D:D, 1)</f>
        <v>17</v>
      </c>
      <c r="M51" s="2">
        <f>COUNTIFS('OB History'!B:B,A51,'OB History'!D:D, 0)</f>
        <v>28</v>
      </c>
      <c r="N51" s="88">
        <f>LOOKUP(2, 1/('OB History'!$B:$B=A51), 'OB History'!$AD:$AD)</f>
        <v>0.37777777777777777</v>
      </c>
      <c r="O51" s="34">
        <f>SUMIFS('OB History'!F:F,'OB History'!B:B,A51)</f>
        <v>78</v>
      </c>
      <c r="P51" s="2">
        <f>SUMIFS('OB History'!E:E,'OB History'!B:B,A51)-O51</f>
        <v>107</v>
      </c>
      <c r="Q51" s="88">
        <f>LOOKUP(2, 1/('OB History'!$B:$B=A51), 'OB History'!$AB:$AB)</f>
        <v>0.39888888888888885</v>
      </c>
      <c r="R51" s="34">
        <f>SUMIFS('OB History'!H:H,'OB History'!B:B,'Old Bow v2'!A51)</f>
        <v>365</v>
      </c>
      <c r="S51" s="2">
        <f>SUMIFS('OB History'!G:G,'OB History'!B:B,'Old Bow v2'!A51)-R51</f>
        <v>403</v>
      </c>
      <c r="T51" s="88">
        <f>LOOKUP(2, 1/('OB History'!$B:$B=A51), 'OB History'!$AC:$AC)</f>
        <v>0.46311111111111103</v>
      </c>
      <c r="U51" s="2">
        <f>COUNTIFS('OB History'!$B:$B,$A$51,'OB History'!K:K, 1)</f>
        <v>6</v>
      </c>
      <c r="V51" s="2">
        <f>COUNTIFS('OB History'!$B:$B,$A$51,'OB History'!L:L, 1)</f>
        <v>6</v>
      </c>
      <c r="W51" s="2">
        <f>COUNTIFS('OB History'!$B:$B,$A$51,'OB History'!M:M, 1)</f>
        <v>3</v>
      </c>
      <c r="X51" s="2">
        <f>COUNTIFS('OB History'!$B:$B,$A$51,'OB History'!N:N, 1)</f>
        <v>12</v>
      </c>
      <c r="Y51" s="2">
        <f>COUNTIFS('OB History'!$B:$B,$A$51,'OB History'!O:O, 1)</f>
        <v>4</v>
      </c>
      <c r="Z51" s="2">
        <f>COUNTIFS('OB History'!$B:$B,$A$51,'OB History'!P:P, 1)</f>
        <v>7</v>
      </c>
      <c r="AA51" s="2">
        <f>COUNTIFS('OB History'!$B:$B,$A$51,'OB History'!Q:Q, 1)</f>
        <v>1</v>
      </c>
      <c r="AB51" s="2">
        <f>COUNTIFS('OB History'!$B:$B,$A$51,'OB History'!R:R, 1)</f>
        <v>5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5</v>
      </c>
      <c r="AH51" s="2">
        <f>COUNTIFS('OB History'!$B:$B,$A$51,'OB History'!X:X, 1)</f>
        <v>7</v>
      </c>
      <c r="AI51" s="2">
        <f>COUNTIFS('OB History'!$B:$B,$A$51,'OB History'!Y:Y, 1)</f>
        <v>8</v>
      </c>
      <c r="AJ51" s="2">
        <f>COUNTIFS('OB History'!$B:$B,$A$51,'OB History'!Z:Z, 1)</f>
        <v>8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1</v>
      </c>
      <c r="E52" s="3">
        <v>1</v>
      </c>
      <c r="F52" s="3"/>
      <c r="G52" s="3"/>
      <c r="H52" s="34">
        <f>SUMIFS('OB History'!C:C,'OB History'!B:B,A52)</f>
        <v>986</v>
      </c>
      <c r="I52" s="4">
        <f>AVERAGEIFS('OB History'!C:C,'OB History'!B:B,A52)</f>
        <v>24.048780487804876</v>
      </c>
      <c r="J52" s="4">
        <f t="array" ref="J52">MEDIAN(IF('OB History'!B:B=A52, 'OB History'!C:C))</f>
        <v>20</v>
      </c>
      <c r="K52" s="35">
        <f t="array" ref="K52">MAX(IF('OB History'!B:B=A52, 'OB History'!C:C))</f>
        <v>66</v>
      </c>
      <c r="L52" s="34">
        <f>COUNTIFS('OB History'!B:B,A52,'OB History'!D:D, 1)</f>
        <v>29</v>
      </c>
      <c r="M52" s="2">
        <f>COUNTIFS('OB History'!B:B,A52,'OB History'!D:D, 0)</f>
        <v>12</v>
      </c>
      <c r="N52" s="88">
        <f>LOOKUP(2, 1/('OB History'!$B:$B=A52), 'OB History'!$AD:$AD)</f>
        <v>0.70731707317073167</v>
      </c>
      <c r="O52" s="34">
        <f>SUMIFS('OB History'!F:F,'OB History'!B:B,A52)</f>
        <v>102</v>
      </c>
      <c r="P52" s="2">
        <f>SUMIFS('OB History'!E:E,'OB History'!B:B,A52)-O52</f>
        <v>61</v>
      </c>
      <c r="Q52" s="88">
        <f>LOOKUP(2, 1/('OB History'!$B:$B=A52), 'OB History'!$AB:$AB)</f>
        <v>0.65121951219512197</v>
      </c>
      <c r="R52" s="34">
        <f>SUMIFS('OB History'!H:H,'OB History'!B:B,'Old Bow v2'!A52)</f>
        <v>387</v>
      </c>
      <c r="S52" s="2">
        <f>SUMIFS('OB History'!G:G,'OB History'!B:B,'Old Bow v2'!A52)-R52</f>
        <v>306</v>
      </c>
      <c r="T52" s="88">
        <f>LOOKUP(2, 1/('OB History'!$B:$B=A52), 'OB History'!$AC:$AC)</f>
        <v>0.57024390243902434</v>
      </c>
      <c r="U52" s="2">
        <f>COUNTIFS('OB History'!$B:$B,$A$52,'OB History'!K:K, 1)</f>
        <v>4</v>
      </c>
      <c r="V52" s="2">
        <f>COUNTIFS('OB History'!$B:$B,$A$52,'OB History'!L:L, 1)</f>
        <v>11</v>
      </c>
      <c r="W52" s="2">
        <f>COUNTIFS('OB History'!$B:$B,$A$52,'OB History'!M:M, 1)</f>
        <v>10</v>
      </c>
      <c r="X52" s="2">
        <f>COUNTIFS('OB History'!$B:$B,$A$52,'OB History'!N:N, 1)</f>
        <v>11</v>
      </c>
      <c r="Y52" s="2">
        <f>COUNTIFS('OB History'!$B:$B,$A$52,'OB History'!O:O, 1)</f>
        <v>3</v>
      </c>
      <c r="Z52" s="2">
        <f>COUNTIFS('OB History'!$B:$B,$A$52,'OB History'!P:P, 1)</f>
        <v>9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1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8</v>
      </c>
      <c r="AH52" s="2">
        <f>COUNTIFS('OB History'!$B:$B,$A$52,'OB History'!X:X, 1)</f>
        <v>14</v>
      </c>
      <c r="AI52" s="2">
        <f>COUNTIFS('OB History'!$B:$B,$A$52,'OB History'!Y:Y, 1)</f>
        <v>7</v>
      </c>
      <c r="AJ52" s="2">
        <f>COUNTIFS('OB History'!$B:$B,$A$52,'OB History'!Z:Z, 1)</f>
        <v>12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1039</v>
      </c>
      <c r="I53" s="4">
        <f>AVERAGEIFS('OB History'!C:C,'OB History'!B:B,A53)</f>
        <v>25.341463414634145</v>
      </c>
      <c r="J53" s="4">
        <f t="array" ref="J53">MEDIAN(IF('OB History'!B:B=A53, 'OB History'!C:C))</f>
        <v>24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22</v>
      </c>
      <c r="N53" s="88">
        <f>LOOKUP(2, 1/('OB History'!$B:$B=A53), 'OB History'!$AD:$AD)</f>
        <v>0.46341463414634149</v>
      </c>
      <c r="O53" s="34">
        <f>SUMIFS('OB History'!F:F,'OB History'!B:B,A53)</f>
        <v>81</v>
      </c>
      <c r="P53" s="2">
        <f>SUMIFS('OB History'!E:E,'OB History'!B:B,A53)-O53</f>
        <v>87</v>
      </c>
      <c r="Q53" s="88">
        <f>LOOKUP(2, 1/('OB History'!$B:$B=A53), 'OB History'!$AB:$AB)</f>
        <v>0.47682926829268296</v>
      </c>
      <c r="R53" s="34">
        <f>SUMIFS('OB History'!H:H,'OB History'!B:B,'Old Bow v2'!A53)</f>
        <v>343</v>
      </c>
      <c r="S53" s="2">
        <f>SUMIFS('OB History'!G:G,'OB History'!B:B,'Old Bow v2'!A53)-R53</f>
        <v>358</v>
      </c>
      <c r="T53" s="88">
        <f>LOOKUP(2, 1/('OB History'!$B:$B=A53), 'OB History'!$AC:$AC)</f>
        <v>0.48902439024390243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13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5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429</v>
      </c>
      <c r="I54" s="4">
        <f>AVERAGEIFS('OB History'!C:C,'OB History'!B:B,A54)</f>
        <v>20.428571428571427</v>
      </c>
      <c r="J54" s="4">
        <f t="array" ref="J54">MEDIAN(IF('OB History'!B:B=A54, 'OB History'!C:C))</f>
        <v>16</v>
      </c>
      <c r="K54" s="35">
        <f t="array" ref="K54">MAX(IF('OB History'!B:B=A54, 'OB History'!C:C))</f>
        <v>50</v>
      </c>
      <c r="L54" s="34">
        <f>COUNTIFS('OB History'!B:B,A54,'OB History'!D:D, 1)</f>
        <v>14</v>
      </c>
      <c r="M54" s="2">
        <f>COUNTIFS('OB History'!B:B,A54,'OB History'!D:D, 0)</f>
        <v>7</v>
      </c>
      <c r="N54" s="88">
        <f>LOOKUP(2, 1/('OB History'!$B:$B=A54), 'OB History'!$AD:$AD)</f>
        <v>0.66666666666666663</v>
      </c>
      <c r="O54" s="34">
        <f>SUMIFS('OB History'!F:F,'OB History'!B:B,A54)</f>
        <v>47</v>
      </c>
      <c r="P54" s="2">
        <f>SUMIFS('OB History'!E:E,'OB History'!B:B,A54)-O54</f>
        <v>34</v>
      </c>
      <c r="Q54" s="88">
        <f>LOOKUP(2, 1/('OB History'!$B:$B=A54), 'OB History'!$AB:$AB)</f>
        <v>0.580952380952381</v>
      </c>
      <c r="R54" s="34">
        <f>SUMIFS('OB History'!H:H,'OB History'!B:B,'Old Bow v2'!A54)</f>
        <v>181</v>
      </c>
      <c r="S54" s="2">
        <f>SUMIFS('OB History'!G:G,'OB History'!B:B,'Old Bow v2'!A54)-R54</f>
        <v>157</v>
      </c>
      <c r="T54" s="88">
        <f>LOOKUP(2, 1/('OB History'!$B:$B=A54), 'OB History'!$AC:$AC)</f>
        <v>0.53142857142857136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6</v>
      </c>
      <c r="X54" s="2">
        <f>COUNTIFS('OB History'!$B:$B,$A$54,'OB History'!N:N, 1)</f>
        <v>5</v>
      </c>
      <c r="Y54" s="2">
        <f>COUNTIFS('OB History'!$B:$B,$A$54,'OB History'!O:O, 1)</f>
        <v>1</v>
      </c>
      <c r="Z54" s="2">
        <f>COUNTIFS('OB History'!$B:$B,$A$54,'OB History'!P:P, 1)</f>
        <v>2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2</v>
      </c>
      <c r="AH54" s="2">
        <f>COUNTIFS('OB History'!$B:$B,$A$54,'OB History'!X:X, 1)</f>
        <v>7</v>
      </c>
      <c r="AI54" s="2">
        <f>COUNTIFS('OB History'!$B:$B,$A$54,'OB History'!Y:Y, 1)</f>
        <v>4</v>
      </c>
      <c r="AJ54" s="2">
        <f>COUNTIFS('OB History'!$B:$B,$A$54,'OB History'!Z:Z, 1)</f>
        <v>7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6</v>
      </c>
      <c r="E56" s="3">
        <v>2</v>
      </c>
      <c r="F56" s="3"/>
      <c r="G56" s="3"/>
      <c r="H56" s="34">
        <f>SUMIFS('OB History'!C:C,'OB History'!B:B,A56)</f>
        <v>1415</v>
      </c>
      <c r="I56" s="4">
        <f>AVERAGEIFS('OB History'!C:C,'OB History'!B:B,A56)</f>
        <v>23.583333333333332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31</v>
      </c>
      <c r="N56" s="88">
        <f>LOOKUP(2, 1/('OB History'!$B:$B=A56), 'OB History'!$AD:$AD)</f>
        <v>0.48333333333333334</v>
      </c>
      <c r="O56" s="34">
        <f>SUMIFS('OB History'!F:F,'OB History'!B:B,A56)</f>
        <v>116</v>
      </c>
      <c r="P56" s="2">
        <f>SUMIFS('OB History'!E:E,'OB History'!B:B,A56)-O56</f>
        <v>126</v>
      </c>
      <c r="Q56" s="88">
        <f>LOOKUP(2, 1/('OB History'!$B:$B=A56), 'OB History'!$AB:$AB)</f>
        <v>0.47666666666666668</v>
      </c>
      <c r="R56" s="34">
        <f>SUMIFS('OB History'!H:H,'OB History'!B:B,'Old Bow v2'!A56)</f>
        <v>489</v>
      </c>
      <c r="S56" s="2">
        <f>SUMIFS('OB History'!G:G,'OB History'!B:B,'Old Bow v2'!A56)-R56</f>
        <v>519</v>
      </c>
      <c r="T56" s="88">
        <f>LOOKUP(2, 1/('OB History'!$B:$B=A56), 'OB History'!$AC:$AC)</f>
        <v>0.48749999999999999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2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27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135</v>
      </c>
      <c r="I57" s="4">
        <f>AVERAGEIFS('OB History'!C:C,'OB History'!B:B,A57)</f>
        <v>19.285714285714285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4</v>
      </c>
      <c r="M57" s="2">
        <f>COUNTIFS('OB History'!B:B,A57,'OB History'!D:D, 0)</f>
        <v>3</v>
      </c>
      <c r="N57" s="88">
        <f>LOOKUP(2, 1/('OB History'!$B:$B=A57), 'OB History'!$AD:$AD)</f>
        <v>0.5714285714285714</v>
      </c>
      <c r="O57" s="34">
        <f>SUMIFS('OB History'!F:F,'OB History'!B:B,A57)</f>
        <v>17</v>
      </c>
      <c r="P57" s="2">
        <f>SUMIFS('OB History'!E:E,'OB History'!B:B,A57)-O57</f>
        <v>15</v>
      </c>
      <c r="Q57" s="88">
        <f>LOOKUP(2, 1/('OB History'!$B:$B=A57), 'OB History'!$AB:$AB)</f>
        <v>0.55000000000000004</v>
      </c>
      <c r="R57" s="34">
        <f>SUMIFS('OB History'!H:H,'OB History'!B:B,'Old Bow v2'!A57)</f>
        <v>69</v>
      </c>
      <c r="S57" s="2">
        <f>SUMIFS('OB History'!G:G,'OB History'!B:B,'Old Bow v2'!A57)-R57</f>
        <v>64</v>
      </c>
      <c r="T57" s="88">
        <f>LOOKUP(2, 1/('OB History'!$B:$B=A57), 'OB History'!$AC:$AC)</f>
        <v>0.52714285714285714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2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2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4</v>
      </c>
      <c r="AI57" s="2">
        <f>COUNTIFS('OB History'!$B:$B,$A$57,'OB History'!Y:Y, 1)</f>
        <v>2</v>
      </c>
      <c r="AJ57" s="2">
        <f>COUNTIFS('OB History'!$B:$B,$A$57,'OB History'!Z:Z, 1)</f>
        <v>3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2</v>
      </c>
      <c r="E58" s="3"/>
      <c r="F58" s="3"/>
      <c r="G58" s="3"/>
      <c r="H58" s="34">
        <f>SUMIFS('OB History'!C:C,'OB History'!B:B,A58)</f>
        <v>336</v>
      </c>
      <c r="I58" s="4">
        <f>AVERAGEIFS('OB History'!C:C,'OB History'!B:B,A58)</f>
        <v>21</v>
      </c>
      <c r="J58" s="4">
        <f t="array" ref="J58">MEDIAN(IF('OB History'!B:B=A58, 'OB History'!C:C))</f>
        <v>19</v>
      </c>
      <c r="K58" s="35">
        <f t="array" ref="K58">MAX(IF('OB History'!B:B=A58, 'OB History'!C:C))</f>
        <v>46</v>
      </c>
      <c r="L58" s="34">
        <f>COUNTIFS('OB History'!B:B,A58,'OB History'!D:D, 1)</f>
        <v>9</v>
      </c>
      <c r="M58" s="2">
        <f>COUNTIFS('OB History'!B:B,A58,'OB History'!D:D, 0)</f>
        <v>7</v>
      </c>
      <c r="N58" s="88">
        <f>LOOKUP(2, 1/('OB History'!$B:$B=A58), 'OB History'!$AD:$AD)</f>
        <v>0.5625</v>
      </c>
      <c r="O58" s="34">
        <f>SUMIFS('OB History'!F:F,'OB History'!B:B,A58)</f>
        <v>31</v>
      </c>
      <c r="P58" s="2">
        <f>SUMIFS('OB History'!E:E,'OB History'!B:B,A58)-O58</f>
        <v>32</v>
      </c>
      <c r="Q58" s="88">
        <f>LOOKUP(2, 1/('OB History'!$B:$B=A58), 'OB History'!$AB:$AB)</f>
        <v>0.48749999999999999</v>
      </c>
      <c r="R58" s="34">
        <f>SUMIFS('OB History'!H:H,'OB History'!B:B,'Old Bow v2'!A58)</f>
        <v>126</v>
      </c>
      <c r="S58" s="2">
        <f>SUMIFS('OB History'!G:G,'OB History'!B:B,'Old Bow v2'!A58)-R58</f>
        <v>131</v>
      </c>
      <c r="T58" s="88">
        <f>LOOKUP(2, 1/('OB History'!$B:$B=A58), 'OB History'!$AC:$AC)</f>
        <v>0.48124999999999996</v>
      </c>
      <c r="U58" s="2">
        <f>COUNTIFS('OB History'!$B:$B,$A$58,'OB History'!K:K, 1)</f>
        <v>2</v>
      </c>
      <c r="V58" s="2">
        <f>COUNTIFS('OB History'!$B:$B,$A$58,'OB History'!L:L, 1)</f>
        <v>6</v>
      </c>
      <c r="W58" s="2">
        <f>COUNTIFS('OB History'!$B:$B,$A$58,'OB History'!M:M, 1)</f>
        <v>3</v>
      </c>
      <c r="X58" s="2">
        <f>COUNTIFS('OB History'!$B:$B,$A$58,'OB History'!N:N, 1)</f>
        <v>1</v>
      </c>
      <c r="Y58" s="2">
        <f>COUNTIFS('OB History'!$B:$B,$A$58,'OB History'!O:O, 1)</f>
        <v>3</v>
      </c>
      <c r="Z58" s="2">
        <f>COUNTIFS('OB History'!$B:$B,$A$58,'OB History'!P:P, 1)</f>
        <v>3</v>
      </c>
      <c r="AA58" s="2">
        <f>COUNTIFS('OB History'!$B:$B,$A$58,'OB History'!Q:Q, 1)</f>
        <v>1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2</v>
      </c>
      <c r="AH58" s="2">
        <f>COUNTIFS('OB History'!$B:$B,$A$58,'OB History'!X:X, 1)</f>
        <v>4</v>
      </c>
      <c r="AI58" s="2">
        <f>COUNTIFS('OB History'!$B:$B,$A$58,'OB History'!Y:Y, 1)</f>
        <v>3</v>
      </c>
      <c r="AJ58" s="2">
        <f>COUNTIFS('OB History'!$B:$B,$A$58,'OB History'!Z:Z, 1)</f>
        <v>3</v>
      </c>
    </row>
    <row r="59" spans="1:36" x14ac:dyDescent="0.25">
      <c r="A59" s="2" t="s">
        <v>55</v>
      </c>
      <c r="B59" s="2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191</v>
      </c>
      <c r="I59" s="4">
        <f>AVERAGEIFS('OB History'!C:C,'OB History'!B:B,A59)</f>
        <v>10.052631578947368</v>
      </c>
      <c r="J59" s="4">
        <f t="array" ref="J59">MEDIAN(IF('OB History'!B:B=A59, 'OB History'!C:C))</f>
        <v>9</v>
      </c>
      <c r="K59" s="35">
        <f t="array" ref="K59">MAX(IF('OB History'!B:B=A59, 'OB History'!C:C))</f>
        <v>20</v>
      </c>
      <c r="L59" s="34">
        <f>COUNTIFS('OB History'!B:B,A59,'OB History'!D:D, 1)</f>
        <v>11</v>
      </c>
      <c r="M59" s="2">
        <f>COUNTIFS('OB History'!B:B,A59,'OB History'!D:D, 0)</f>
        <v>8</v>
      </c>
      <c r="N59" s="88">
        <f>LOOKUP(2, 1/('OB History'!$B:$B=A59), 'OB History'!$AD:$AD)</f>
        <v>0.57894736842105265</v>
      </c>
      <c r="O59" s="34">
        <f>SUMIFS('OB History'!F:F,'OB History'!B:B,A59)</f>
        <v>42</v>
      </c>
      <c r="P59" s="2">
        <f>SUMIFS('OB History'!E:E,'OB History'!B:B,A59)-O59</f>
        <v>36</v>
      </c>
      <c r="Q59" s="88">
        <f>LOOKUP(2, 1/('OB History'!$B:$B=A59), 'OB History'!$AB:$AB)</f>
        <v>0.54473684210526319</v>
      </c>
      <c r="R59" s="34">
        <f>SUMIFS('OB History'!H:H,'OB History'!B:B,'Old Bow v2'!A59)</f>
        <v>171</v>
      </c>
      <c r="S59" s="2">
        <f>SUMIFS('OB History'!G:G,'OB History'!B:B,'Old Bow v2'!A59)-R59</f>
        <v>150</v>
      </c>
      <c r="T59" s="88">
        <f>LOOKUP(2, 1/('OB History'!$B:$B=A59), 'OB History'!$AC:$AC)</f>
        <v>0.53052631578947373</v>
      </c>
      <c r="U59" s="2">
        <f>COUNTIFS('OB History'!$B:$B,$A$59,'OB History'!K:K, 1)</f>
        <v>3</v>
      </c>
      <c r="V59" s="2">
        <f>COUNTIFS('OB History'!$B:$B,$A$59,'OB History'!L:L, 1)</f>
        <v>2</v>
      </c>
      <c r="W59" s="2">
        <f>COUNTIFS('OB History'!$B:$B,$A$59,'OB History'!M:M, 1)</f>
        <v>1</v>
      </c>
      <c r="X59" s="2">
        <f>COUNTIFS('OB History'!$B:$B,$A$59,'OB History'!N:N, 1)</f>
        <v>8</v>
      </c>
      <c r="Y59" s="2">
        <f>COUNTIFS('OB History'!$B:$B,$A$59,'OB History'!O:O, 1)</f>
        <v>1</v>
      </c>
      <c r="Z59" s="2">
        <f>COUNTIFS('OB History'!$B:$B,$A$59,'OB History'!P:P, 1)</f>
        <v>2</v>
      </c>
      <c r="AA59" s="2">
        <f>COUNTIFS('OB History'!$B:$B,$A$59,'OB History'!Q:Q, 1)</f>
        <v>2</v>
      </c>
      <c r="AB59" s="2">
        <f>COUNTIFS('OB History'!$B:$B,$A$59,'OB History'!R:R, 1)</f>
        <v>1</v>
      </c>
      <c r="AC59" s="2">
        <f>COUNTIFS('OB History'!$B:$B,$A$59,'OB History'!S:S, 1)</f>
        <v>0</v>
      </c>
      <c r="AD59" s="2">
        <f>COUNTIFS('OB History'!$B:$B,$A$59,'OB History'!T:T, 1)</f>
        <v>1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3</v>
      </c>
      <c r="AH59" s="2">
        <f>COUNTIFS('OB History'!$B:$B,$A$59,'OB History'!X:X, 1)</f>
        <v>8</v>
      </c>
      <c r="AI59" s="2">
        <f>COUNTIFS('OB History'!$B:$B,$A$59,'OB History'!Y:Y, 1)</f>
        <v>3</v>
      </c>
      <c r="AJ59" s="2">
        <f>COUNTIFS('OB History'!$B:$B,$A$59,'OB History'!Z:Z, 1)</f>
        <v>6</v>
      </c>
    </row>
  </sheetData>
  <autoFilter ref="A1:AJ5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297"/>
  <sheetViews>
    <sheetView topLeftCell="C1" workbookViewId="0">
      <pane ySplit="1" topLeftCell="A1273" activePane="bottomLeft" state="frozen"/>
      <selection pane="bottomLeft" activeCell="AA1285" sqref="AA1285:AD1297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5"/>
  <sheetViews>
    <sheetView workbookViewId="0">
      <pane xSplit="1" ySplit="1" topLeftCell="Q24" activePane="bottomRight" state="frozen"/>
      <selection pane="topRight" activeCell="B1" sqref="B1"/>
      <selection pane="bottomLeft" activeCell="A2" sqref="A2"/>
      <selection pane="bottomRight" activeCell="T31" sqref="T31:AI3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212</v>
      </c>
      <c r="I3" s="4">
        <f>AVERAGEIFS('OB History S2'!C:C,'OB History S2'!B:B,A3)</f>
        <v>12.470588235294118</v>
      </c>
      <c r="J3" s="35">
        <f t="array" ref="J3">MAX(IF('OB History S2'!B:B=A3, 'OB History S2'!C:C))</f>
        <v>35</v>
      </c>
      <c r="K3" s="34">
        <f>COUNTIFS('OB History S2'!B:B,A3,'OB History S2'!D:D, 1)</f>
        <v>9</v>
      </c>
      <c r="L3" s="2">
        <f>COUNTIFS('OB History S2'!B:B,A3,'OB History S2'!D:D, 0)</f>
        <v>8</v>
      </c>
      <c r="M3" s="88">
        <f>LOOKUP(2, 1/('OB History S2'!$B:$B=A3), 'OB History S2'!$AD:$AD)</f>
        <v>0.52941176470588236</v>
      </c>
      <c r="N3" s="34">
        <f>SUMIFS('OB History S2'!F:F,'OB History S2'!B:B,A3)</f>
        <v>32</v>
      </c>
      <c r="O3" s="2">
        <f>SUMIFS('OB History S2'!E:E,'OB History S2'!B:B,A3)-N3</f>
        <v>34</v>
      </c>
      <c r="P3" s="88">
        <f>LOOKUP(2, 1/('OB History S2'!$B:$B=A3), 'OB History S2'!$AB:$AB)</f>
        <v>0.46764705882352936</v>
      </c>
      <c r="Q3" s="34">
        <f>SUMIFS('OB History S2'!H:H,'OB History S2'!B:B,A3)</f>
        <v>142</v>
      </c>
      <c r="R3" s="2">
        <f>SUMIFS('OB History S2'!G:G,'OB History S2'!B:B,A3)-Q3</f>
        <v>138</v>
      </c>
      <c r="S3" s="88">
        <f>LOOKUP(2, 1/('OB History S2'!$B:$B=A3), 'OB History S2'!$AC:$AC)</f>
        <v>0.50529411764705878</v>
      </c>
      <c r="T3" s="2">
        <f>COUNTIFS('OB History S2'!$B:$B,$A$3,'OB History S2'!K:K, 1)</f>
        <v>2</v>
      </c>
      <c r="U3" s="2">
        <f>COUNTIFS('OB History S2'!$B:$B,$A$3,'OB History S2'!L:L, 1)</f>
        <v>4</v>
      </c>
      <c r="V3" s="2">
        <f>COUNTIFS('OB History S2'!$B:$B,$A$3,'OB History S2'!M:M, 1)</f>
        <v>2</v>
      </c>
      <c r="W3" s="2">
        <f>COUNTIFS('OB History S2'!$B:$B,$A$3,'OB History S2'!N:N, 1)</f>
        <v>5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5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305</v>
      </c>
      <c r="I4" s="4">
        <f>AVERAGEIFS('OB History S2'!C:C,'OB History S2'!B:B,A4)</f>
        <v>9.2424242424242422</v>
      </c>
      <c r="J4" s="35">
        <f t="array" ref="J4">MAX(IF('OB History S2'!B:B=A4, 'OB History S2'!C:C))</f>
        <v>18</v>
      </c>
      <c r="K4" s="34">
        <f>COUNTIFS('OB History S2'!B:B,A4,'OB History S2'!D:D, 1)</f>
        <v>14</v>
      </c>
      <c r="L4" s="2">
        <f>COUNTIFS('OB History S2'!B:B,A4,'OB History S2'!D:D, 0)</f>
        <v>19</v>
      </c>
      <c r="M4" s="88">
        <f>LOOKUP(2, 1/('OB History S2'!$B:$B=A4), 'OB History S2'!$AD:$AD)</f>
        <v>0.42424242424242425</v>
      </c>
      <c r="N4" s="34">
        <f>SUMIFS('OB History S2'!F:F,'OB History S2'!B:B,A4)</f>
        <v>57</v>
      </c>
      <c r="O4" s="2">
        <f>SUMIFS('OB History S2'!E:E,'OB History S2'!B:B,A4)-N4</f>
        <v>69</v>
      </c>
      <c r="P4" s="88">
        <f>LOOKUP(2, 1/('OB History S2'!$B:$B=A4), 'OB History S2'!$AB:$AB)</f>
        <v>0.45909090909090911</v>
      </c>
      <c r="Q4" s="34">
        <f>SUMIFS('OB History S2'!H:H,'OB History S2'!B:B,A4)</f>
        <v>253</v>
      </c>
      <c r="R4" s="2">
        <f>SUMIFS('OB History S2'!G:G,'OB History S2'!B:B,A4)-Q4</f>
        <v>281</v>
      </c>
      <c r="S4" s="88">
        <f>LOOKUP(2, 1/('OB History S2'!$B:$B=A4), 'OB History S2'!$AC:$AC)</f>
        <v>0.47757575757575754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1</v>
      </c>
      <c r="W4" s="2">
        <f>COUNTIFS('OB History S2'!$B:$B,$A$4,'OB History S2'!N:N, 1)</f>
        <v>7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4</v>
      </c>
      <c r="AG4" s="2">
        <f>COUNTIFS('OB History S2'!$B:$B,$A$4,'OB History S2'!X:X, 1)</f>
        <v>9</v>
      </c>
      <c r="AH4" s="2">
        <f>COUNTIFS('OB History S2'!$B:$B,$A$4,'OB History S2'!Y:Y, 1)</f>
        <v>8</v>
      </c>
      <c r="AI4" s="2">
        <f>COUNTIFS('OB History S2'!$B:$B,$A$4,'OB History S2'!Z:Z, 1)</f>
        <v>7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398</v>
      </c>
      <c r="I5" s="4">
        <f>AVERAGEIFS('OB History S2'!C:C,'OB History S2'!B:B,A5)</f>
        <v>20.94736842105263</v>
      </c>
      <c r="J5" s="35">
        <f t="array" ref="J5">MAX(IF('OB History S2'!B:B=A5, 'OB History S2'!C:C))</f>
        <v>36</v>
      </c>
      <c r="K5" s="34">
        <f>COUNTIFS('OB History S2'!B:B,A5,'OB History S2'!D:D, 1)</f>
        <v>10</v>
      </c>
      <c r="L5" s="2">
        <f>COUNTIFS('OB History S2'!B:B,A5,'OB History S2'!D:D, 0)</f>
        <v>9</v>
      </c>
      <c r="M5" s="88">
        <f>LOOKUP(2, 1/('OB History S2'!$B:$B=A5), 'OB History S2'!$AD:$AD)</f>
        <v>0.52631578947368418</v>
      </c>
      <c r="N5" s="34">
        <f>SUMIFS('OB History S2'!F:F,'OB History S2'!B:B,A5)</f>
        <v>35</v>
      </c>
      <c r="O5" s="2">
        <f>SUMIFS('OB History S2'!E:E,'OB History S2'!B:B,A5)-N5</f>
        <v>41</v>
      </c>
      <c r="P5" s="88">
        <f>LOOKUP(2, 1/('OB History S2'!$B:$B=A5), 'OB History S2'!$AB:$AB)</f>
        <v>0.43421052631578949</v>
      </c>
      <c r="Q5" s="34">
        <f>SUMIFS('OB History S2'!H:H,'OB History S2'!B:B,A5)</f>
        <v>152</v>
      </c>
      <c r="R5" s="2">
        <f>SUMIFS('OB History S2'!G:G,'OB History S2'!B:B,A5)-Q5</f>
        <v>166</v>
      </c>
      <c r="S5" s="88">
        <f>LOOKUP(2, 1/('OB History S2'!$B:$B=A5), 'OB History S2'!$AC:$AC)</f>
        <v>0.46842105263157885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5</v>
      </c>
      <c r="X5" s="2">
        <f>COUNTIFS('OB History S2'!$B:$B,$A$5,'OB History S2'!O:O, 1)</f>
        <v>1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7</v>
      </c>
      <c r="AI5" s="2">
        <f>COUNTIFS('OB History S2'!$B:$B,$A$5,'OB History S2'!Z:Z, 1)</f>
        <v>8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224</v>
      </c>
      <c r="I9" s="4">
        <f>AVERAGEIFS('OB History S2'!C:C,'OB History S2'!B:B,A9)</f>
        <v>12.444444444444445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6</v>
      </c>
      <c r="M9" s="88">
        <f>LOOKUP(2, 1/('OB History S2'!$B:$B=A9), 'OB History S2'!$AD:$AD)</f>
        <v>0.66666666666666663</v>
      </c>
      <c r="N9" s="34">
        <f>SUMIFS('OB History S2'!F:F,'OB History S2'!B:B,A9)</f>
        <v>45</v>
      </c>
      <c r="O9" s="2">
        <f>SUMIFS('OB History S2'!E:E,'OB History S2'!B:B,A9)-N9</f>
        <v>29</v>
      </c>
      <c r="P9" s="88">
        <f>LOOKUP(2, 1/('OB History S2'!$B:$B=A9), 'OB History S2'!$AB:$AB)</f>
        <v>0.63888888888888884</v>
      </c>
      <c r="Q9" s="34">
        <f>SUMIFS('OB History S2'!H:H,'OB History S2'!B:B,A9)</f>
        <v>169</v>
      </c>
      <c r="R9" s="2">
        <f>SUMIFS('OB History S2'!G:G,'OB History S2'!B:B,A9)-Q9</f>
        <v>138</v>
      </c>
      <c r="S9" s="88">
        <f>LOOKUP(2, 1/('OB History S2'!$B:$B=A9), 'OB History S2'!$AC:$AC)</f>
        <v>0.56000000000000005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7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5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59</v>
      </c>
      <c r="I10" s="4">
        <f>AVERAGEIFS('OB History S2'!C:C,'OB History S2'!B:B,A10)</f>
        <v>11.8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4</v>
      </c>
      <c r="M10" s="88">
        <f>LOOKUP(2, 1/('OB History S2'!$B:$B=A10), 'OB History S2'!$AD:$AD)</f>
        <v>0.2</v>
      </c>
      <c r="N10" s="34">
        <f>SUMIFS('OB History S2'!F:F,'OB History S2'!B:B,A10)</f>
        <v>6</v>
      </c>
      <c r="O10" s="2">
        <f>SUMIFS('OB History S2'!E:E,'OB History S2'!B:B,A10)-N10</f>
        <v>13</v>
      </c>
      <c r="P10" s="88">
        <f>LOOKUP(2, 1/('OB History S2'!$B:$B=A10), 'OB History S2'!$AB:$AB)</f>
        <v>0.27999999999999997</v>
      </c>
      <c r="Q10" s="34">
        <f>SUMIFS('OB History S2'!H:H,'OB History S2'!B:B,A10)</f>
        <v>30</v>
      </c>
      <c r="R10" s="2">
        <f>SUMIFS('OB History S2'!G:G,'OB History S2'!B:B,A10)-Q10</f>
        <v>46</v>
      </c>
      <c r="S10" s="88">
        <f>LOOKUP(2, 1/('OB History S2'!$B:$B=A10), 'OB History S2'!$AC:$AC)</f>
        <v>0.376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400</v>
      </c>
      <c r="I13" s="4">
        <f>AVERAGEIFS('OB History S2'!C:C,'OB History S2'!B:B,A13)</f>
        <v>20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9</v>
      </c>
      <c r="M13" s="88">
        <f>LOOKUP(2, 1/('OB History S2'!$B:$B=A13), 'OB History S2'!$AD:$AD)</f>
        <v>0.55000000000000004</v>
      </c>
      <c r="N13" s="34">
        <f>SUMIFS('OB History S2'!F:F,'OB History S2'!B:B,A13)</f>
        <v>44</v>
      </c>
      <c r="O13" s="2">
        <f>SUMIFS('OB History S2'!E:E,'OB History S2'!B:B,A13)-N13</f>
        <v>41</v>
      </c>
      <c r="P13" s="88">
        <f>LOOKUP(2, 1/('OB History S2'!$B:$B=A13), 'OB History S2'!$AB:$AB)</f>
        <v>0.51749999999999996</v>
      </c>
      <c r="Q13" s="34">
        <f>SUMIFS('OB History S2'!H:H,'OB History S2'!B:B,A13)</f>
        <v>175</v>
      </c>
      <c r="R13" s="2">
        <f>SUMIFS('OB History S2'!G:G,'OB History S2'!B:B,A13)-Q13</f>
        <v>181</v>
      </c>
      <c r="S13" s="88">
        <f>LOOKUP(2, 1/('OB History S2'!$B:$B=A13), 'OB History S2'!$AC:$AC)</f>
        <v>0.4955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184</v>
      </c>
      <c r="I14" s="4">
        <f>AVERAGEIFS('OB History S2'!C:C,'OB History S2'!B:B,A14)</f>
        <v>13.142857142857142</v>
      </c>
      <c r="J14" s="35">
        <f t="array" ref="J14">MAX(IF('OB History S2'!B:B=A14, 'OB History S2'!C:C))</f>
        <v>27</v>
      </c>
      <c r="K14" s="34">
        <f>COUNTIFS('OB History S2'!B:B,A14,'OB History S2'!D:D, 1)</f>
        <v>5</v>
      </c>
      <c r="L14" s="2">
        <f>COUNTIFS('OB History S2'!B:B,A14,'OB History S2'!D:D, 0)</f>
        <v>9</v>
      </c>
      <c r="M14" s="88">
        <f>LOOKUP(2, 1/('OB History S2'!$B:$B=A14), 'OB History S2'!$AD:$AD)</f>
        <v>0.35714285714285715</v>
      </c>
      <c r="N14" s="34">
        <f>SUMIFS('OB History S2'!F:F,'OB History S2'!B:B,A14)</f>
        <v>24</v>
      </c>
      <c r="O14" s="2">
        <f>SUMIFS('OB History S2'!E:E,'OB History S2'!B:B,A14)-N14</f>
        <v>32</v>
      </c>
      <c r="P14" s="88">
        <f>LOOKUP(2, 1/('OB History S2'!$B:$B=A14), 'OB History S2'!$AB:$AB)</f>
        <v>0.41428571428571431</v>
      </c>
      <c r="Q14" s="34">
        <f>SUMIFS('OB History S2'!H:H,'OB History S2'!B:B,A14)</f>
        <v>117</v>
      </c>
      <c r="R14" s="2">
        <f>SUMIFS('OB History S2'!G:G,'OB History S2'!B:B,A14)-Q14</f>
        <v>126</v>
      </c>
      <c r="S14" s="88">
        <f>LOOKUP(2, 1/('OB History S2'!$B:$B=A14), 'OB History S2'!$AC:$AC)</f>
        <v>0.47714285714285715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4</v>
      </c>
      <c r="W14" s="2">
        <f>COUNTIFS('OB History S2'!$B:$B,$A$14,'OB History S2'!N:N, 1)</f>
        <v>5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274</v>
      </c>
      <c r="I15" s="4">
        <f>AVERAGEIFS('OB History S2'!C:C,'OB History S2'!B:B,A15)</f>
        <v>16.117647058823529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7</v>
      </c>
      <c r="M15" s="88">
        <f>LOOKUP(2, 1/('OB History S2'!$B:$B=A15), 'OB History S2'!$AD:$AD)</f>
        <v>0.58823529411764708</v>
      </c>
      <c r="N15" s="34">
        <f>SUMIFS('OB History S2'!F:F,'OB History S2'!B:B,A15)</f>
        <v>36</v>
      </c>
      <c r="O15" s="2">
        <f>SUMIFS('OB History S2'!E:E,'OB History S2'!B:B,A15)-N15</f>
        <v>31</v>
      </c>
      <c r="P15" s="88">
        <f>LOOKUP(2, 1/('OB History S2'!$B:$B=A15), 'OB History S2'!$AB:$AB)</f>
        <v>0.53529411764705881</v>
      </c>
      <c r="Q15" s="34">
        <f>SUMIFS('OB History S2'!H:H,'OB History S2'!B:B,A15)</f>
        <v>142</v>
      </c>
      <c r="R15" s="2">
        <f>SUMIFS('OB History S2'!G:G,'OB History S2'!B:B,A15)-Q15</f>
        <v>128</v>
      </c>
      <c r="S15" s="88">
        <f>LOOKUP(2, 1/('OB History S2'!$B:$B=A15), 'OB History S2'!$AC:$AC)</f>
        <v>0.52941176470588236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3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7</v>
      </c>
      <c r="AH15" s="2">
        <f>COUNTIFS('OB History S2'!$B:$B,$A$15,'OB History S2'!Y:Y, 1)</f>
        <v>4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141</v>
      </c>
      <c r="I23" s="4">
        <f>AVERAGEIFS('OB History S2'!C:C,'OB History S2'!B:B,A23)</f>
        <v>23.5</v>
      </c>
      <c r="J23" s="35">
        <f t="array" ref="J23">MAX(IF('OB History S2'!B:B=A23, 'OB History S2'!C:C))</f>
        <v>40</v>
      </c>
      <c r="K23" s="34">
        <f>COUNTIFS('OB History S2'!B:B,A23,'OB History S2'!D:D, 1)</f>
        <v>2</v>
      </c>
      <c r="L23" s="2">
        <f>COUNTIFS('OB History S2'!B:B,A23,'OB History S2'!D:D, 0)</f>
        <v>4</v>
      </c>
      <c r="M23" s="88">
        <f>LOOKUP(2, 1/('OB History S2'!$B:$B=A23), 'OB History S2'!$AD:$AD)</f>
        <v>0.33333333333333331</v>
      </c>
      <c r="N23" s="34">
        <f>SUMIFS('OB History S2'!F:F,'OB History S2'!B:B,A23)</f>
        <v>10</v>
      </c>
      <c r="O23" s="2">
        <f>SUMIFS('OB History S2'!E:E,'OB History S2'!B:B,A23)-N23</f>
        <v>15</v>
      </c>
      <c r="P23" s="88">
        <f>LOOKUP(2, 1/('OB History S2'!$B:$B=A23), 'OB History S2'!$AB:$AB)</f>
        <v>0.375</v>
      </c>
      <c r="Q23" s="34">
        <f>SUMIFS('OB History S2'!H:H,'OB History S2'!B:B,A23)</f>
        <v>42</v>
      </c>
      <c r="R23" s="2">
        <f>SUMIFS('OB History S2'!G:G,'OB History S2'!B:B,A23)-Q23</f>
        <v>54</v>
      </c>
      <c r="S23" s="88">
        <f>LOOKUP(2, 1/('OB History S2'!$B:$B=A23), 'OB History S2'!$AC:$AC)</f>
        <v>0.41833333333333328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4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402</v>
      </c>
      <c r="I24" s="4">
        <f>AVERAGEIFS('OB History S2'!C:C,'OB History S2'!B:B,A24)</f>
        <v>18.272727272727273</v>
      </c>
      <c r="J24" s="35">
        <f t="array" ref="J24">MAX(IF('OB History S2'!B:B=A24, 'OB History S2'!C:C))</f>
        <v>41</v>
      </c>
      <c r="K24" s="34">
        <f>COUNTIFS('OB History S2'!B:B,A24,'OB History S2'!D:D, 1)</f>
        <v>16</v>
      </c>
      <c r="L24" s="2">
        <f>COUNTIFS('OB History S2'!B:B,A24,'OB History S2'!D:D, 0)</f>
        <v>6</v>
      </c>
      <c r="M24" s="88">
        <f>LOOKUP(2, 1/('OB History S2'!$B:$B=A24), 'OB History S2'!$AD:$AD)</f>
        <v>0.72727272727272729</v>
      </c>
      <c r="N24" s="34">
        <f>SUMIFS('OB History S2'!F:F,'OB History S2'!B:B,A24)</f>
        <v>54</v>
      </c>
      <c r="O24" s="2">
        <f>SUMIFS('OB History S2'!E:E,'OB History S2'!B:B,A24)-N24</f>
        <v>33</v>
      </c>
      <c r="P24" s="88">
        <f>LOOKUP(2, 1/('OB History S2'!$B:$B=A24), 'OB History S2'!$AB:$AB)</f>
        <v>0.64545454545454539</v>
      </c>
      <c r="Q24" s="34">
        <f>SUMIFS('OB History S2'!H:H,'OB History S2'!B:B,A24)</f>
        <v>205</v>
      </c>
      <c r="R24" s="2">
        <f>SUMIFS('OB History S2'!G:G,'OB History S2'!B:B,A24)-Q24</f>
        <v>157</v>
      </c>
      <c r="S24" s="88">
        <f>LOOKUP(2, 1/('OB History S2'!$B:$B=A24), 'OB History S2'!$AC:$AC)</f>
        <v>0.57409090909090887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6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10</v>
      </c>
      <c r="AH24" s="2">
        <f>COUNTIFS('OB History S2'!$B:$B,$A$24,'OB History S2'!Y:Y, 1)</f>
        <v>9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455</v>
      </c>
      <c r="I25" s="4">
        <f>AVERAGEIFS('OB History S2'!C:C,'OB History S2'!B:B,A25)</f>
        <v>11.666666666666666</v>
      </c>
      <c r="J25" s="35">
        <f t="array" ref="J25">MAX(IF('OB History S2'!B:B=A25, 'OB History S2'!C:C))</f>
        <v>21</v>
      </c>
      <c r="K25" s="34">
        <f>COUNTIFS('OB History S2'!B:B,A25,'OB History S2'!D:D, 1)</f>
        <v>14</v>
      </c>
      <c r="L25" s="2">
        <f>COUNTIFS('OB History S2'!B:B,A25,'OB History S2'!D:D, 0)</f>
        <v>25</v>
      </c>
      <c r="M25" s="88">
        <f>LOOKUP(2, 1/('OB History S2'!$B:$B=A25), 'OB History S2'!$AD:$AD)</f>
        <v>0.35897435897435898</v>
      </c>
      <c r="N25" s="34">
        <f>SUMIFS('OB History S2'!F:F,'OB History S2'!B:B,A25)</f>
        <v>67</v>
      </c>
      <c r="O25" s="2">
        <f>SUMIFS('OB History S2'!E:E,'OB History S2'!B:B,A25)-N25</f>
        <v>87</v>
      </c>
      <c r="P25" s="88">
        <f>LOOKUP(2, 1/('OB History S2'!$B:$B=A25), 'OB History S2'!$AB:$AB)</f>
        <v>0.4217948717948718</v>
      </c>
      <c r="Q25" s="34">
        <f>SUMIFS('OB History S2'!H:H,'OB History S2'!B:B,A25)</f>
        <v>305</v>
      </c>
      <c r="R25" s="2">
        <f>SUMIFS('OB History S2'!G:G,'OB History S2'!B:B,A25)-Q25</f>
        <v>333</v>
      </c>
      <c r="S25" s="88">
        <f>LOOKUP(2, 1/('OB History S2'!$B:$B=A25), 'OB History S2'!$AC:$AC)</f>
        <v>0.47692307692307706</v>
      </c>
      <c r="T25" s="2">
        <f>COUNTIFS('OB History S2'!$B:$B,$A$25,'OB History S2'!K:K, 1)</f>
        <v>6</v>
      </c>
      <c r="U25" s="2">
        <f>COUNTIFS('OB History S2'!$B:$B,$A$25,'OB History S2'!L:L, 1)</f>
        <v>5</v>
      </c>
      <c r="V25" s="2">
        <f>COUNTIFS('OB History S2'!$B:$B,$A$25,'OB History S2'!M:M, 1)</f>
        <v>1</v>
      </c>
      <c r="W25" s="2">
        <f>COUNTIFS('OB History S2'!$B:$B,$A$25,'OB History S2'!N:N, 1)</f>
        <v>7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3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11</v>
      </c>
      <c r="AG25" s="2">
        <f>COUNTIFS('OB History S2'!$B:$B,$A$25,'OB History S2'!X:X, 1)</f>
        <v>9</v>
      </c>
      <c r="AH25" s="2">
        <f>COUNTIFS('OB History S2'!$B:$B,$A$25,'OB History S2'!Y:Y, 1)</f>
        <v>10</v>
      </c>
      <c r="AI25" s="2">
        <f>COUNTIFS('OB History S2'!$B:$B,$A$25,'OB History S2'!Z:Z, 1)</f>
        <v>3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328</v>
      </c>
      <c r="I28" s="4">
        <f>AVERAGEIFS('OB History S2'!C:C,'OB History S2'!B:B,A28)</f>
        <v>11.714285714285714</v>
      </c>
      <c r="J28" s="35">
        <f t="array" ref="J28">MAX(IF('OB History S2'!B:B=A28, 'OB History S2'!C:C))</f>
        <v>21</v>
      </c>
      <c r="K28" s="34">
        <f>COUNTIFS('OB History S2'!B:B,A28,'OB History S2'!D:D, 1)</f>
        <v>13</v>
      </c>
      <c r="L28" s="2">
        <f>COUNTIFS('OB History S2'!B:B,A28,'OB History S2'!D:D, 0)</f>
        <v>15</v>
      </c>
      <c r="M28" s="88">
        <f>LOOKUP(2, 1/('OB History S2'!$B:$B=A28), 'OB History S2'!$AD:$AD)</f>
        <v>0.4642857142857143</v>
      </c>
      <c r="N28" s="34">
        <f>SUMIFS('OB History S2'!F:F,'OB History S2'!B:B,A28)</f>
        <v>51</v>
      </c>
      <c r="O28" s="2">
        <f>SUMIFS('OB History S2'!E:E,'OB History S2'!B:B,A28)-N28</f>
        <v>62</v>
      </c>
      <c r="P28" s="88">
        <f>LOOKUP(2, 1/('OB History S2'!$B:$B=A28), 'OB History S2'!$AB:$AB)</f>
        <v>0.42499999999999999</v>
      </c>
      <c r="Q28" s="34">
        <f>SUMIFS('OB History S2'!H:H,'OB History S2'!B:B,A28)</f>
        <v>225</v>
      </c>
      <c r="R28" s="2">
        <f>SUMIFS('OB History S2'!G:G,'OB History S2'!B:B,A28)-Q28</f>
        <v>236</v>
      </c>
      <c r="S28" s="88">
        <f>LOOKUP(2, 1/('OB History S2'!$B:$B=A28), 'OB History S2'!$AC:$AC)</f>
        <v>0.48035714285714282</v>
      </c>
      <c r="T28" s="2">
        <f>COUNTIFS('OB History S2'!$B:$B,$A$28,'OB History S2'!K:K, 1)</f>
        <v>5</v>
      </c>
      <c r="U28" s="2">
        <f>COUNTIFS('OB History S2'!$B:$B,$A$28,'OB History S2'!L:L, 1)</f>
        <v>8</v>
      </c>
      <c r="V28" s="2">
        <f>COUNTIFS('OB History S2'!$B:$B,$A$28,'OB History S2'!M:M, 1)</f>
        <v>1</v>
      </c>
      <c r="W28" s="2">
        <f>COUNTIFS('OB History S2'!$B:$B,$A$28,'OB History S2'!N:N, 1)</f>
        <v>5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1</v>
      </c>
      <c r="AG28" s="2">
        <f>COUNTIFS('OB History S2'!$B:$B,$A$28,'OB History S2'!X:X, 1)</f>
        <v>8</v>
      </c>
      <c r="AH28" s="2">
        <f>COUNTIFS('OB History S2'!$B:$B,$A$28,'OB History S2'!Y:Y, 1)</f>
        <v>4</v>
      </c>
      <c r="AI28" s="2">
        <f>COUNTIFS('OB History S2'!$B:$B,$A$28,'OB History S2'!Z:Z, 1)</f>
        <v>8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ht="15.75" x14ac:dyDescent="0.25">
      <c r="A31" s="2" t="s">
        <v>247</v>
      </c>
      <c r="B31" s="80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9</v>
      </c>
      <c r="I31" s="4">
        <f>AVERAGEIFS('OB History S2'!C:C,'OB History S2'!B:B,A31)</f>
        <v>4.5</v>
      </c>
      <c r="J31" s="35">
        <f t="array" ref="J31">MAX(IF('OB History S2'!B:B=A31, 'OB History S2'!C:C))</f>
        <v>5</v>
      </c>
      <c r="K31" s="34">
        <f>COUNTIFS('OB History S2'!B:B,A31,'OB History S2'!D:D, 1)</f>
        <v>1</v>
      </c>
      <c r="L31" s="2">
        <f>COUNTIFS('OB History S2'!B:B,A31,'OB History S2'!D:D, 0)</f>
        <v>1</v>
      </c>
      <c r="M31" s="88">
        <f>LOOKUP(2, 1/('OB History S2'!$B:$B=A31), 'OB History S2'!$AD:$AD)</f>
        <v>0.5</v>
      </c>
      <c r="N31" s="34">
        <f>SUMIFS('OB History S2'!F:F,'OB History S2'!B:B,A31)</f>
        <v>4</v>
      </c>
      <c r="O31" s="2">
        <f>SUMIFS('OB History S2'!E:E,'OB History S2'!B:B,A31)-N31</f>
        <v>4</v>
      </c>
      <c r="P31" s="88">
        <f>LOOKUP(2, 1/('OB History S2'!$B:$B=A31), 'OB History S2'!$AB:$AB)</f>
        <v>0.5</v>
      </c>
      <c r="Q31" s="34">
        <f>SUMIFS('OB History S2'!H:H,'OB History S2'!B:B,A31)</f>
        <v>17</v>
      </c>
      <c r="R31" s="2">
        <f>SUMIFS('OB History S2'!G:G,'OB History S2'!B:B,A31)-Q31</f>
        <v>16</v>
      </c>
      <c r="S31" s="88">
        <f>LOOKUP(2, 1/('OB History S2'!$B:$B=A31), 'OB History S2'!$AC:$AC)</f>
        <v>0.52</v>
      </c>
      <c r="T31" s="2">
        <f>COUNTIFS('OB History S2'!$B:$B,$A$31,'OB History S2'!K:K, 1)</f>
        <v>0</v>
      </c>
      <c r="U31" s="2">
        <f>COUNTIFS('OB History S2'!$B:$B,$A$31,'OB History S2'!L:L, 1)</f>
        <v>1</v>
      </c>
      <c r="V31" s="2">
        <f>COUNTIFS('OB History S2'!$B:$B,$A$31,'OB History S2'!M:M, 1)</f>
        <v>1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1</v>
      </c>
      <c r="AG31" s="2">
        <f>COUNTIFS('OB History S2'!$B:$B,$A$31,'OB History S2'!X:X, 1)</f>
        <v>1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47</v>
      </c>
      <c r="B32" s="2" t="s">
        <v>79</v>
      </c>
      <c r="C32" s="2" t="s">
        <v>79</v>
      </c>
      <c r="D32" s="2"/>
      <c r="E32" s="2"/>
      <c r="F32" s="2"/>
      <c r="G32" s="2"/>
      <c r="H32" s="34">
        <f>SUMIFS('OB History S2'!C:C,'OB History S2'!B:B,A32)</f>
        <v>32</v>
      </c>
      <c r="I32" s="4">
        <f>AVERAGEIFS('OB History S2'!C:C,'OB History S2'!B:B,A32)</f>
        <v>10.666666666666666</v>
      </c>
      <c r="J32" s="35">
        <f t="array" ref="J32">MAX(IF('OB History S2'!B:B=A32, 'OB History S2'!C:C))</f>
        <v>14</v>
      </c>
      <c r="K32" s="34">
        <f>COUNTIFS('OB History S2'!B:B,A32,'OB History S2'!D:D, 1)</f>
        <v>1</v>
      </c>
      <c r="L32" s="2">
        <f>COUNTIFS('OB History S2'!B:B,A32,'OB History S2'!D:D, 0)</f>
        <v>2</v>
      </c>
      <c r="M32" s="88">
        <f>LOOKUP(2, 1/('OB History S2'!$B:$B=A32), 'OB History S2'!$AD:$AD)</f>
        <v>0.33333333333333331</v>
      </c>
      <c r="N32" s="34">
        <f>SUMIFS('OB History S2'!F:F,'OB History S2'!B:B,A32)</f>
        <v>6</v>
      </c>
      <c r="O32" s="2">
        <f>SUMIFS('OB History S2'!E:E,'OB History S2'!B:B,A32)-N32</f>
        <v>7</v>
      </c>
      <c r="P32" s="88">
        <f>LOOKUP(2, 1/('OB History S2'!$B:$B=A32), 'OB History S2'!$AB:$AB)</f>
        <v>0.46666666666666662</v>
      </c>
      <c r="Q32" s="34">
        <f>SUMIFS('OB History S2'!H:H,'OB History S2'!B:B,A32)</f>
        <v>23</v>
      </c>
      <c r="R32" s="2">
        <f>SUMIFS('OB History S2'!G:G,'OB History S2'!B:B,A32)-Q32</f>
        <v>28</v>
      </c>
      <c r="S32" s="88">
        <f>LOOKUP(2, 1/('OB History S2'!$B:$B=A32), 'OB History S2'!$AC:$AC)</f>
        <v>0.45</v>
      </c>
      <c r="T32" s="2">
        <f>COUNTIFS('OB History S2'!$B:$B,$A$32,'OB History S2'!K:K, 1)</f>
        <v>2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2</v>
      </c>
      <c r="AG32" s="2">
        <f>COUNTIFS('OB History S2'!$B:$B,$A$32,'OB History S2'!X:X, 1)</f>
        <v>2</v>
      </c>
      <c r="AH32" s="2">
        <f>COUNTIFS('OB History S2'!$B:$B,$A$32,'OB History S2'!Y:Y, 1)</f>
        <v>0</v>
      </c>
      <c r="AI32" s="2">
        <f>COUNTIFS('OB History S2'!$B:$B,$A$32,'OB History S2'!Z:Z, 1)</f>
        <v>0</v>
      </c>
    </row>
    <row r="33" spans="1:35" x14ac:dyDescent="0.25">
      <c r="A33" s="1" t="s">
        <v>225</v>
      </c>
      <c r="B33" s="6" t="s">
        <v>60</v>
      </c>
      <c r="C33" s="1" t="s">
        <v>159</v>
      </c>
      <c r="D33" s="2"/>
      <c r="E33" s="2">
        <v>3</v>
      </c>
      <c r="F33" s="2"/>
      <c r="G33" s="2"/>
      <c r="H33" s="34">
        <f>SUMIFS('OB History S2'!C:C,'OB History S2'!B:B,A33)</f>
        <v>99</v>
      </c>
      <c r="I33" s="4">
        <f>AVERAGEIFS('OB History S2'!C:C,'OB History S2'!B:B,A33)</f>
        <v>24.75</v>
      </c>
      <c r="J33" s="35">
        <f t="array" ref="J33">MAX(IF('OB History S2'!B:B=A33, 'OB History S2'!C:C))</f>
        <v>41</v>
      </c>
      <c r="K33" s="34">
        <f>COUNTIFS('OB History S2'!B:B,A33,'OB History S2'!D:D, 1)</f>
        <v>2</v>
      </c>
      <c r="L33" s="2">
        <f>COUNTIFS('OB History S2'!B:B,A33,'OB History S2'!D:D, 0)</f>
        <v>2</v>
      </c>
      <c r="M33" s="88">
        <f>LOOKUP(2, 1/('OB History S2'!$B:$B=A33), 'OB History S2'!$AD:$AD)</f>
        <v>0.5</v>
      </c>
      <c r="N33" s="34">
        <f>SUMIFS('OB History S2'!F:F,'OB History S2'!B:B,A33)</f>
        <v>8</v>
      </c>
      <c r="O33" s="2">
        <f>SUMIFS('OB History S2'!E:E,'OB History S2'!B:B,A33)-N33</f>
        <v>9</v>
      </c>
      <c r="P33" s="88">
        <f>LOOKUP(2, 1/('OB History S2'!$B:$B=A33), 'OB History S2'!$AB:$AB)</f>
        <v>0.46250000000000002</v>
      </c>
      <c r="Q33" s="34">
        <f>SUMIFS('OB History S2'!H:H,'OB History S2'!B:B,A33)</f>
        <v>34</v>
      </c>
      <c r="R33" s="2">
        <f>SUMIFS('OB History S2'!G:G,'OB History S2'!B:B,A33)-Q33</f>
        <v>34</v>
      </c>
      <c r="S33" s="88">
        <f>LOOKUP(2, 1/('OB History S2'!$B:$B=A33), 'OB History S2'!$AC:$AC)</f>
        <v>0.505</v>
      </c>
      <c r="T33" s="2">
        <f>COUNTIFS('OB History S2'!$B:$B,$A$33,'OB History S2'!K:K, 1)</f>
        <v>1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1</v>
      </c>
      <c r="X33" s="2">
        <f>COUNTIFS('OB History S2'!$B:$B,$A$33,'OB History S2'!O:O, 1)</f>
        <v>1</v>
      </c>
      <c r="Y33" s="2">
        <f>COUNTIFS('OB History S2'!$B:$B,$A$33,'OB History S2'!P:P, 1)</f>
        <v>0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0</v>
      </c>
      <c r="AG33" s="2">
        <f>COUNTIFS('OB History S2'!$B:$B,$A$33,'OB History S2'!X:X, 1)</f>
        <v>0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6">
        <v>1</v>
      </c>
      <c r="F34" s="6"/>
      <c r="G34" s="6"/>
      <c r="H34" s="34">
        <f>SUMIFS('OB History S2'!C:C,'OB History S2'!B:B,A34)</f>
        <v>537</v>
      </c>
      <c r="I34" s="4">
        <f>AVERAGEIFS('OB History S2'!C:C,'OB History S2'!B:B,A34)</f>
        <v>12.488372093023257</v>
      </c>
      <c r="J34" s="35">
        <f t="array" ref="J34">MAX(IF('OB History S2'!B:B=A34, 'OB History S2'!C:C))</f>
        <v>27</v>
      </c>
      <c r="K34" s="34">
        <f>COUNTIFS('OB History S2'!B:B,A34,'OB History S2'!D:D, 1)</f>
        <v>22</v>
      </c>
      <c r="L34" s="2">
        <f>COUNTIFS('OB History S2'!B:B,A34,'OB History S2'!D:D, 0)</f>
        <v>21</v>
      </c>
      <c r="M34" s="88">
        <f>LOOKUP(2, 1/('OB History S2'!$B:$B=A34), 'OB History S2'!$AD:$AD)</f>
        <v>0.51162790697674421</v>
      </c>
      <c r="N34" s="34">
        <f>SUMIFS('OB History S2'!F:F,'OB History S2'!B:B,A34)</f>
        <v>87</v>
      </c>
      <c r="O34" s="2">
        <f>SUMIFS('OB History S2'!E:E,'OB History S2'!B:B,A34)-N34</f>
        <v>82</v>
      </c>
      <c r="P34" s="88">
        <f>LOOKUP(2, 1/('OB History S2'!$B:$B=A34), 'OB History S2'!$AB:$AB)</f>
        <v>0.53023255813953485</v>
      </c>
      <c r="Q34" s="34">
        <f>SUMIFS('OB History S2'!H:H,'OB History S2'!B:B,A34)</f>
        <v>352</v>
      </c>
      <c r="R34" s="2">
        <f>SUMIFS('OB History S2'!G:G,'OB History S2'!B:B,A34)-Q34</f>
        <v>341</v>
      </c>
      <c r="S34" s="88">
        <f>LOOKUP(2, 1/('OB History S2'!$B:$B=A34), 'OB History S2'!$AC:$AC)</f>
        <v>0.51534883720930236</v>
      </c>
      <c r="T34" s="2">
        <f>COUNTIFS('OB History S2'!$B:$B,$A$34,'OB History S2'!K:K, 1)</f>
        <v>1</v>
      </c>
      <c r="U34" s="2">
        <f>COUNTIFS('OB History S2'!$B:$B,$A$34,'OB History S2'!L:L, 1)</f>
        <v>12</v>
      </c>
      <c r="V34" s="2">
        <f>COUNTIFS('OB History S2'!$B:$B,$A$34,'OB History S2'!M:M, 1)</f>
        <v>2</v>
      </c>
      <c r="W34" s="2">
        <f>COUNTIFS('OB History S2'!$B:$B,$A$34,'OB History S2'!N:N, 1)</f>
        <v>10</v>
      </c>
      <c r="X34" s="2">
        <f>COUNTIFS('OB History S2'!$B:$B,$A$34,'OB History S2'!O:O, 1)</f>
        <v>0</v>
      </c>
      <c r="Y34" s="2">
        <f>COUNTIFS('OB History S2'!$B:$B,$A$34,'OB History S2'!P:P, 1)</f>
        <v>5</v>
      </c>
      <c r="Z34" s="2">
        <f>COUNTIFS('OB History S2'!$B:$B,$A$34,'OB History S2'!Q:Q, 1)</f>
        <v>2</v>
      </c>
      <c r="AA34" s="2">
        <f>COUNTIFS('OB History S2'!$B:$B,$A$34,'OB History S2'!R:R, 1)</f>
        <v>4</v>
      </c>
      <c r="AB34" s="2">
        <f>COUNTIFS('OB History S2'!$B:$B,$A$34,'OB History S2'!S:S, 1)</f>
        <v>2</v>
      </c>
      <c r="AC34" s="2">
        <f>COUNTIFS('OB History S2'!$B:$B,$A$34,'OB History S2'!T:T, 1)</f>
        <v>2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5</v>
      </c>
      <c r="AG34" s="2">
        <f>COUNTIFS('OB History S2'!$B:$B,$A$34,'OB History S2'!X:X, 1)</f>
        <v>18</v>
      </c>
      <c r="AH34" s="2">
        <f>COUNTIFS('OB History S2'!$B:$B,$A$34,'OB History S2'!Y:Y, 1)</f>
        <v>9</v>
      </c>
      <c r="AI34" s="2">
        <f>COUNTIFS('OB History S2'!$B:$B,$A$34,'OB History S2'!Z:Z, 1)</f>
        <v>13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2">
        <v>1</v>
      </c>
      <c r="F35" s="2"/>
      <c r="G35" s="2"/>
      <c r="H35" s="34">
        <f>SUMIFS('OB History S2'!C:C,'OB History S2'!B:B,A35)</f>
        <v>558</v>
      </c>
      <c r="I35" s="4">
        <f>AVERAGEIFS('OB History S2'!C:C,'OB History S2'!B:B,A35)</f>
        <v>20.666666666666668</v>
      </c>
      <c r="J35" s="35">
        <f t="array" ref="J35">MAX(IF('OB History S2'!B:B=A35, 'OB History S2'!C:C))</f>
        <v>39</v>
      </c>
      <c r="K35" s="34">
        <f>COUNTIFS('OB History S2'!B:B,A35,'OB History S2'!D:D, 1)</f>
        <v>14</v>
      </c>
      <c r="L35" s="2">
        <f>COUNTIFS('OB History S2'!B:B,A35,'OB History S2'!D:D, 0)</f>
        <v>13</v>
      </c>
      <c r="M35" s="88">
        <f>LOOKUP(2, 1/('OB History S2'!$B:$B=A35), 'OB History S2'!$AD:$AD)</f>
        <v>0.51851851851851849</v>
      </c>
      <c r="N35" s="34">
        <f>SUMIFS('OB History S2'!F:F,'OB History S2'!B:B,A35)</f>
        <v>52</v>
      </c>
      <c r="O35" s="2">
        <f>SUMIFS('OB History S2'!E:E,'OB History S2'!B:B,A35)-N35</f>
        <v>55</v>
      </c>
      <c r="P35" s="88">
        <f>LOOKUP(2, 1/('OB History S2'!$B:$B=A35), 'OB History S2'!$AB:$AB)</f>
        <v>0.47962962962962952</v>
      </c>
      <c r="Q35" s="34">
        <f>SUMIFS('OB History S2'!H:H,'OB History S2'!B:B,A35)</f>
        <v>223</v>
      </c>
      <c r="R35" s="2">
        <f>SUMIFS('OB History S2'!G:G,'OB History S2'!B:B,A35)-Q35</f>
        <v>222</v>
      </c>
      <c r="S35" s="88">
        <f>LOOKUP(2, 1/('OB History S2'!$B:$B=A35), 'OB History S2'!$AC:$AC)</f>
        <v>0.4996296296296297</v>
      </c>
      <c r="T35" s="2">
        <f>COUNTIFS('OB History S2'!$B:$B,$A$35,'OB History S2'!K:K, 1)</f>
        <v>3</v>
      </c>
      <c r="U35" s="2">
        <f>COUNTIFS('OB History S2'!$B:$B,$A$35,'OB History S2'!L:L, 1)</f>
        <v>5</v>
      </c>
      <c r="V35" s="2">
        <f>COUNTIFS('OB History S2'!$B:$B,$A$35,'OB History S2'!M:M, 1)</f>
        <v>0</v>
      </c>
      <c r="W35" s="2">
        <f>COUNTIFS('OB History S2'!$B:$B,$A$35,'OB History S2'!N:N, 1)</f>
        <v>7</v>
      </c>
      <c r="X35" s="2">
        <f>COUNTIFS('OB History S2'!$B:$B,$A$35,'OB History S2'!O:O, 1)</f>
        <v>2</v>
      </c>
      <c r="Y35" s="2">
        <f>COUNTIFS('OB History S2'!$B:$B,$A$35,'OB History S2'!P:P, 1)</f>
        <v>5</v>
      </c>
      <c r="Z35" s="2">
        <f>COUNTIFS('OB History S2'!$B:$B,$A$35,'OB History S2'!Q:Q, 1)</f>
        <v>3</v>
      </c>
      <c r="AA35" s="2">
        <f>COUNTIFS('OB History S2'!$B:$B,$A$35,'OB History S2'!R:R, 1)</f>
        <v>2</v>
      </c>
      <c r="AB35" s="2">
        <f>COUNTIFS('OB History S2'!$B:$B,$A$35,'OB History S2'!S:S, 1)</f>
        <v>1</v>
      </c>
      <c r="AC35" s="2">
        <f>COUNTIFS('OB History S2'!$B:$B,$A$35,'OB History S2'!T:T, 1)</f>
        <v>1</v>
      </c>
      <c r="AD35" s="2">
        <f>COUNTIFS('OB History S2'!$B:$B,$A$35,'OB History S2'!U:U, 1)</f>
        <v>1</v>
      </c>
      <c r="AE35" s="2">
        <f>COUNTIFS('OB History S2'!$B:$B,$A$35,'OB History S2'!V:V, 1)</f>
        <v>1</v>
      </c>
      <c r="AF35" s="2">
        <f>COUNTIFS('OB History S2'!$B:$B,$A$35,'OB History S2'!W:W, 1)</f>
        <v>4</v>
      </c>
      <c r="AG35" s="2">
        <f>COUNTIFS('OB History S2'!$B:$B,$A$35,'OB History S2'!X:X, 1)</f>
        <v>7</v>
      </c>
      <c r="AH35" s="2">
        <f>COUNTIFS('OB History S2'!$B:$B,$A$35,'OB History S2'!Y:Y, 1)</f>
        <v>5</v>
      </c>
      <c r="AI35" s="2">
        <f>COUNTIFS('OB History S2'!$B:$B,$A$35,'OB History S2'!Z:Z, 1)</f>
        <v>5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31</v>
      </c>
      <c r="I36" s="4">
        <f>AVERAGEIFS('OB History S2'!C:C,'OB History S2'!B:B,A36)</f>
        <v>15.5</v>
      </c>
      <c r="J36" s="35">
        <f t="array" ref="J36">MAX(IF('OB History S2'!B:B=A36, 'OB History S2'!C:C))</f>
        <v>16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2</v>
      </c>
      <c r="O36" s="2">
        <f>SUMIFS('OB History S2'!E:E,'OB History S2'!B:B,A36)-N36</f>
        <v>6</v>
      </c>
      <c r="P36" s="88">
        <f>LOOKUP(2, 1/('OB History S2'!$B:$B=A36), 'OB History S2'!$AB:$AB)</f>
        <v>0.25</v>
      </c>
      <c r="Q36" s="34">
        <f>SUMIFS('OB History S2'!H:H,'OB History S2'!B:B,A36)</f>
        <v>16</v>
      </c>
      <c r="R36" s="2">
        <f>SUMIFS('OB History S2'!G:G,'OB History S2'!B:B,A36)-Q36</f>
        <v>22</v>
      </c>
      <c r="S36" s="88">
        <f>LOOKUP(2, 1/('OB History S2'!$B:$B=A36), 'OB History S2'!$AC:$AC)</f>
        <v>0.42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0</v>
      </c>
    </row>
    <row r="37" spans="1:35" x14ac:dyDescent="0.25">
      <c r="A37" s="2" t="s">
        <v>13</v>
      </c>
      <c r="B37" s="6" t="s">
        <v>124</v>
      </c>
      <c r="C37" s="6" t="s">
        <v>60</v>
      </c>
      <c r="D37" s="3">
        <v>7</v>
      </c>
      <c r="E37" s="6">
        <v>3</v>
      </c>
      <c r="F37" s="6">
        <v>1</v>
      </c>
      <c r="G37" s="6"/>
      <c r="H37" s="34">
        <f>SUMIFS('OB History S2'!C:C,'OB History S2'!B:B,A37)</f>
        <v>1157</v>
      </c>
      <c r="I37" s="4">
        <f>AVERAGEIFS('OB History S2'!C:C,'OB History S2'!B:B,A37)</f>
        <v>24.104166666666668</v>
      </c>
      <c r="J37" s="35">
        <f t="array" ref="J37">MAX(IF('OB History S2'!B:B=A37, 'OB History S2'!C:C))</f>
        <v>58</v>
      </c>
      <c r="K37" s="34">
        <f>COUNTIFS('OB History S2'!B:B,A37,'OB History S2'!D:D, 1)</f>
        <v>27</v>
      </c>
      <c r="L37" s="2">
        <f>COUNTIFS('OB History S2'!B:B,A37,'OB History S2'!D:D, 0)</f>
        <v>21</v>
      </c>
      <c r="M37" s="88">
        <f>LOOKUP(2, 1/('OB History S2'!$B:$B=A37), 'OB History S2'!$AD:$AD)</f>
        <v>0.5625</v>
      </c>
      <c r="N37" s="34">
        <f>SUMIFS('OB History S2'!F:F,'OB History S2'!B:B,A37)</f>
        <v>104</v>
      </c>
      <c r="O37" s="2">
        <f>SUMIFS('OB History S2'!E:E,'OB History S2'!B:B,A37)-N37</f>
        <v>86</v>
      </c>
      <c r="P37" s="88">
        <f>LOOKUP(2, 1/('OB History S2'!$B:$B=A37), 'OB History S2'!$AB:$AB)</f>
        <v>0.54999999999999993</v>
      </c>
      <c r="Q37" s="34">
        <f>SUMIFS('OB History S2'!H:H,'OB History S2'!B:B,A37)</f>
        <v>418</v>
      </c>
      <c r="R37" s="2">
        <f>SUMIFS('OB History S2'!G:G,'OB History S2'!B:B,A37)-Q37</f>
        <v>369</v>
      </c>
      <c r="S37" s="88">
        <f>LOOKUP(2, 1/('OB History S2'!$B:$B=A37), 'OB History S2'!$AC:$AC)</f>
        <v>0.53354166666666658</v>
      </c>
      <c r="T37" s="2">
        <f>COUNTIFS('OB History S2'!$B:$B,$A$37,'OB History S2'!K:K, 1)</f>
        <v>9</v>
      </c>
      <c r="U37" s="2">
        <f>COUNTIFS('OB History S2'!$B:$B,$A$37,'OB History S2'!L:L, 1)</f>
        <v>7</v>
      </c>
      <c r="V37" s="2">
        <f>COUNTIFS('OB History S2'!$B:$B,$A$37,'OB History S2'!M:M, 1)</f>
        <v>2</v>
      </c>
      <c r="W37" s="2">
        <f>COUNTIFS('OB History S2'!$B:$B,$A$37,'OB History S2'!N:N, 1)</f>
        <v>11</v>
      </c>
      <c r="X37" s="2">
        <f>COUNTIFS('OB History S2'!$B:$B,$A$37,'OB History S2'!O:O, 1)</f>
        <v>0</v>
      </c>
      <c r="Y37" s="2">
        <f>COUNTIFS('OB History S2'!$B:$B,$A$37,'OB History S2'!P:P, 1)</f>
        <v>8</v>
      </c>
      <c r="Z37" s="2">
        <f>COUNTIFS('OB History S2'!$B:$B,$A$37,'OB History S2'!Q:Q, 1)</f>
        <v>2</v>
      </c>
      <c r="AA37" s="2">
        <f>COUNTIFS('OB History S2'!$B:$B,$A$37,'OB History S2'!R:R, 1)</f>
        <v>7</v>
      </c>
      <c r="AB37" s="2">
        <f>COUNTIFS('OB History S2'!$B:$B,$A$37,'OB History S2'!S:S, 1)</f>
        <v>1</v>
      </c>
      <c r="AC37" s="2">
        <f>COUNTIFS('OB History S2'!$B:$B,$A$37,'OB History S2'!T:T, 1)</f>
        <v>4</v>
      </c>
      <c r="AD37" s="2">
        <f>COUNTIFS('OB History S2'!$B:$B,$A$37,'OB History S2'!U:U, 1)</f>
        <v>1</v>
      </c>
      <c r="AE37" s="2">
        <f>COUNTIFS('OB History S2'!$B:$B,$A$37,'OB History S2'!V:V, 1)</f>
        <v>1</v>
      </c>
      <c r="AF37" s="2">
        <f>COUNTIFS('OB History S2'!$B:$B,$A$37,'OB History S2'!W:W, 1)</f>
        <v>10</v>
      </c>
      <c r="AG37" s="2">
        <f>COUNTIFS('OB History S2'!$B:$B,$A$37,'OB History S2'!X:X, 1)</f>
        <v>13</v>
      </c>
      <c r="AH37" s="2">
        <f>COUNTIFS('OB History S2'!$B:$B,$A$37,'OB History S2'!Y:Y, 1)</f>
        <v>14</v>
      </c>
      <c r="AI37" s="2">
        <f>COUNTIFS('OB History S2'!$B:$B,$A$37,'OB History S2'!Z:Z, 1)</f>
        <v>14</v>
      </c>
    </row>
    <row r="38" spans="1:35" x14ac:dyDescent="0.25">
      <c r="A38" s="2" t="s">
        <v>2</v>
      </c>
      <c r="B38" s="6" t="s">
        <v>60</v>
      </c>
      <c r="C38" s="6" t="s">
        <v>79</v>
      </c>
      <c r="D38" s="3">
        <v>2</v>
      </c>
      <c r="E38" s="6"/>
      <c r="F38" s="6"/>
      <c r="G38" s="6"/>
      <c r="H38" s="34">
        <f>SUMIFS('OB History S2'!C:C,'OB History S2'!B:B,A38)</f>
        <v>380</v>
      </c>
      <c r="I38" s="4">
        <f>AVERAGEIFS('OB History S2'!C:C,'OB History S2'!B:B,A38)</f>
        <v>25.333333333333332</v>
      </c>
      <c r="J38" s="35">
        <f t="array" ref="J38">MAX(IF('OB History S2'!B:B=A38, 'OB History S2'!C:C))</f>
        <v>68</v>
      </c>
      <c r="K38" s="34">
        <f>COUNTIFS('OB History S2'!B:B,A38,'OB History S2'!D:D, 1)</f>
        <v>7</v>
      </c>
      <c r="L38" s="2">
        <f>COUNTIFS('OB History S2'!B:B,A38,'OB History S2'!D:D, 0)</f>
        <v>8</v>
      </c>
      <c r="M38" s="88">
        <f>LOOKUP(2, 1/('OB History S2'!$B:$B=A38), 'OB History S2'!$AD:$AD)</f>
        <v>0.46666666666666667</v>
      </c>
      <c r="N38" s="34">
        <f>SUMIFS('OB History S2'!F:F,'OB History S2'!B:B,A38)</f>
        <v>33</v>
      </c>
      <c r="O38" s="2">
        <f>SUMIFS('OB History S2'!E:E,'OB History S2'!B:B,A38)-N38</f>
        <v>25</v>
      </c>
      <c r="P38" s="88">
        <f>LOOKUP(2, 1/('OB History S2'!$B:$B=A38), 'OB History S2'!$AB:$AB)</f>
        <v>0.62333333333333341</v>
      </c>
      <c r="Q38" s="34">
        <f>SUMIFS('OB History S2'!H:H,'OB History S2'!B:B,A38)</f>
        <v>132</v>
      </c>
      <c r="R38" s="2">
        <f>SUMIFS('OB History S2'!G:G,'OB History S2'!B:B,A38)-Q38</f>
        <v>118</v>
      </c>
      <c r="S38" s="88">
        <f>LOOKUP(2, 1/('OB History S2'!$B:$B=A38), 'OB History S2'!$AC:$AC)</f>
        <v>0.54733333333333334</v>
      </c>
      <c r="T38" s="2">
        <f>COUNTIFS('OB History S2'!$B:$B,$A$38,'OB History S2'!K:K, 1)</f>
        <v>3</v>
      </c>
      <c r="U38" s="2">
        <f>COUNTIFS('OB History S2'!$B:$B,$A$38,'OB History S2'!L:L, 1)</f>
        <v>5</v>
      </c>
      <c r="V38" s="2">
        <f>COUNTIFS('OB History S2'!$B:$B,$A$38,'OB History S2'!M:M, 1)</f>
        <v>1</v>
      </c>
      <c r="W38" s="2">
        <f>COUNTIFS('OB History S2'!$B:$B,$A$38,'OB History S2'!N:N, 1)</f>
        <v>6</v>
      </c>
      <c r="X38" s="2">
        <f>COUNTIFS('OB History S2'!$B:$B,$A$38,'OB History S2'!O:O, 1)</f>
        <v>0</v>
      </c>
      <c r="Y38" s="2">
        <f>COUNTIFS('OB History S2'!$B:$B,$A$38,'OB History S2'!P:P, 1)</f>
        <v>1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2</v>
      </c>
      <c r="AG38" s="2">
        <f>COUNTIFS('OB History S2'!$B:$B,$A$38,'OB History S2'!X:X, 1)</f>
        <v>7</v>
      </c>
      <c r="AH38" s="2">
        <f>COUNTIFS('OB History S2'!$B:$B,$A$38,'OB History S2'!Y:Y, 1)</f>
        <v>3</v>
      </c>
      <c r="AI38" s="2">
        <f>COUNTIFS('OB History S2'!$B:$B,$A$38,'OB History S2'!Z:Z, 1)</f>
        <v>5</v>
      </c>
    </row>
    <row r="39" spans="1:35" x14ac:dyDescent="0.25">
      <c r="A39" s="2" t="s">
        <v>54</v>
      </c>
      <c r="B39" s="6" t="s">
        <v>60</v>
      </c>
      <c r="C39" s="6" t="s">
        <v>79</v>
      </c>
      <c r="D39" s="3"/>
      <c r="E39" s="6"/>
      <c r="F39" s="6"/>
      <c r="G39" s="6"/>
      <c r="H39" s="34">
        <f>SUMIFS('OB History S2'!C:C,'OB History S2'!B:B,A39)</f>
        <v>37</v>
      </c>
      <c r="I39" s="4">
        <f>AVERAGEIFS('OB History S2'!C:C,'OB History S2'!B:B,A39)</f>
        <v>12.333333333333334</v>
      </c>
      <c r="J39" s="35">
        <f t="array" ref="J39">MAX(IF('OB History S2'!B:B=A39, 'OB History S2'!C:C))</f>
        <v>16</v>
      </c>
      <c r="K39" s="34">
        <f>COUNTIFS('OB History S2'!B:B,A39,'OB History S2'!D:D, 1)</f>
        <v>2</v>
      </c>
      <c r="L39" s="2">
        <f>COUNTIFS('OB History S2'!B:B,A39,'OB History S2'!D:D, 0)</f>
        <v>1</v>
      </c>
      <c r="M39" s="88">
        <f>LOOKUP(2, 1/('OB History S2'!$B:$B=A39), 'OB History S2'!$AD:$AD)</f>
        <v>0.66666666666666663</v>
      </c>
      <c r="N39" s="34">
        <f>SUMIFS('OB History S2'!F:F,'OB History S2'!B:B,A39)</f>
        <v>8</v>
      </c>
      <c r="O39" s="2">
        <f>SUMIFS('OB History S2'!E:E,'OB History S2'!B:B,A39)-N39</f>
        <v>5</v>
      </c>
      <c r="P39" s="88">
        <f>LOOKUP(2, 1/('OB History S2'!$B:$B=A39), 'OB History S2'!$AB:$AB)</f>
        <v>0.6333333333333333</v>
      </c>
      <c r="Q39" s="34">
        <f>SUMIFS('OB History S2'!H:H,'OB History S2'!B:B,A39)</f>
        <v>30</v>
      </c>
      <c r="R39" s="2">
        <f>SUMIFS('OB History S2'!G:G,'OB History S2'!B:B,A39)-Q39</f>
        <v>22</v>
      </c>
      <c r="S39" s="88">
        <f>LOOKUP(2, 1/('OB History S2'!$B:$B=A39), 'OB History S2'!$AC:$AC)</f>
        <v>0.58333333333333337</v>
      </c>
      <c r="T39" s="2">
        <f>COUNTIFS('OB History S2'!$B:$B,$A$39,'OB History S2'!K:K, 1)</f>
        <v>1</v>
      </c>
      <c r="U39" s="2">
        <f>COUNTIFS('OB History S2'!$B:$B,$A$39,'OB History S2'!L:L, 1)</f>
        <v>1</v>
      </c>
      <c r="V39" s="2">
        <f>COUNTIFS('OB History S2'!$B:$B,$A$39,'OB History S2'!M:M, 1)</f>
        <v>1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0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0</v>
      </c>
      <c r="AG39" s="2">
        <f>COUNTIFS('OB History S2'!$B:$B,$A$39,'OB History S2'!X:X, 1)</f>
        <v>1</v>
      </c>
      <c r="AH39" s="2">
        <f>COUNTIFS('OB History S2'!$B:$B,$A$39,'OB History S2'!Y:Y, 1)</f>
        <v>0</v>
      </c>
      <c r="AI39" s="2">
        <f>COUNTIFS('OB History S2'!$B:$B,$A$39,'OB History S2'!Z:Z, 1)</f>
        <v>0</v>
      </c>
    </row>
    <row r="40" spans="1:35" x14ac:dyDescent="0.25">
      <c r="A40" s="2" t="s">
        <v>5</v>
      </c>
      <c r="B40" s="6" t="s">
        <v>124</v>
      </c>
      <c r="C40" s="1" t="s">
        <v>159</v>
      </c>
      <c r="D40" s="3">
        <v>1</v>
      </c>
      <c r="E40" s="6"/>
      <c r="F40" s="6"/>
      <c r="G40" s="6"/>
      <c r="H40" s="34">
        <f>SUMIFS('OB History S2'!C:C,'OB History S2'!B:B,A40)</f>
        <v>397</v>
      </c>
      <c r="I40" s="4">
        <f>AVERAGEIFS('OB History S2'!C:C,'OB History S2'!B:B,A40)</f>
        <v>20.894736842105264</v>
      </c>
      <c r="J40" s="35">
        <f t="array" ref="J40">MAX(IF('OB History S2'!B:B=A40, 'OB History S2'!C:C))</f>
        <v>51</v>
      </c>
      <c r="K40" s="34">
        <f>COUNTIFS('OB History S2'!B:B,A40,'OB History S2'!D:D, 1)</f>
        <v>8</v>
      </c>
      <c r="L40" s="2">
        <f>COUNTIFS('OB History S2'!B:B,A40,'OB History S2'!D:D, 0)</f>
        <v>11</v>
      </c>
      <c r="M40" s="88">
        <f>LOOKUP(2, 1/('OB History S2'!$B:$B=A40), 'OB History S2'!$AD:$AD)</f>
        <v>0.42105263157894735</v>
      </c>
      <c r="N40" s="34">
        <f>SUMIFS('OB History S2'!F:F,'OB History S2'!B:B,A40)</f>
        <v>36</v>
      </c>
      <c r="O40" s="2">
        <f>SUMIFS('OB History S2'!E:E,'OB History S2'!B:B,A40)-N40</f>
        <v>41</v>
      </c>
      <c r="P40" s="88">
        <f>LOOKUP(2, 1/('OB History S2'!$B:$B=A40), 'OB History S2'!$AB:$AB)</f>
        <v>0.46842105263157896</v>
      </c>
      <c r="Q40" s="34">
        <f>SUMIFS('OB History S2'!H:H,'OB History S2'!B:B,A40)</f>
        <v>157</v>
      </c>
      <c r="R40" s="2">
        <f>SUMIFS('OB History S2'!G:G,'OB History S2'!B:B,A40)-Q40</f>
        <v>163</v>
      </c>
      <c r="S40" s="88">
        <f>LOOKUP(2, 1/('OB History S2'!$B:$B=A40), 'OB History S2'!$AC:$AC)</f>
        <v>0.48999999999999982</v>
      </c>
      <c r="T40" s="2">
        <f>COUNTIFS('OB History S2'!$B:$B,$A$40,'OB History S2'!K:K, 1)</f>
        <v>5</v>
      </c>
      <c r="U40" s="2">
        <f>COUNTIFS('OB History S2'!$B:$B,$A$40,'OB History S2'!L:L, 1)</f>
        <v>4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3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4</v>
      </c>
    </row>
    <row r="41" spans="1:35" x14ac:dyDescent="0.25">
      <c r="A41" s="2" t="s">
        <v>38</v>
      </c>
      <c r="B41" s="6" t="s">
        <v>79</v>
      </c>
      <c r="C41" s="6" t="s">
        <v>79</v>
      </c>
      <c r="D41" s="3">
        <v>1</v>
      </c>
      <c r="E41" s="6"/>
      <c r="F41" s="6"/>
      <c r="G41" s="6"/>
      <c r="H41" s="34">
        <f>SUMIFS('OB History S2'!C:C,'OB History S2'!B:B,A41)</f>
        <v>174</v>
      </c>
      <c r="I41" s="4">
        <f>AVERAGEIFS('OB History S2'!C:C,'OB History S2'!B:B,A41)</f>
        <v>9.6666666666666661</v>
      </c>
      <c r="J41" s="35">
        <f t="array" ref="J41">MAX(IF('OB History S2'!B:B=A41, 'OB History S2'!C:C))</f>
        <v>28</v>
      </c>
      <c r="K41" s="34">
        <f>COUNTIFS('OB History S2'!B:B,A41,'OB History S2'!D:D, 1)</f>
        <v>7</v>
      </c>
      <c r="L41" s="2">
        <f>COUNTIFS('OB History S2'!B:B,A41,'OB History S2'!D:D, 0)</f>
        <v>11</v>
      </c>
      <c r="M41" s="88">
        <f>LOOKUP(2, 1/('OB History S2'!$B:$B=A41), 'OB History S2'!$AD:$AD)</f>
        <v>0.3888888888888889</v>
      </c>
      <c r="N41" s="34">
        <f>SUMIFS('OB History S2'!F:F,'OB History S2'!B:B,A41)</f>
        <v>32</v>
      </c>
      <c r="O41" s="2">
        <f>SUMIFS('OB History S2'!E:E,'OB History S2'!B:B,A41)-N41</f>
        <v>41</v>
      </c>
      <c r="P41" s="88">
        <f>LOOKUP(2, 1/('OB History S2'!$B:$B=A41), 'OB History S2'!$AB:$AB)</f>
        <v>0.41111111111111115</v>
      </c>
      <c r="Q41" s="34">
        <f>SUMIFS('OB History S2'!H:H,'OB History S2'!B:B,A41)</f>
        <v>145</v>
      </c>
      <c r="R41" s="2">
        <f>SUMIFS('OB History S2'!G:G,'OB History S2'!B:B,A41)-Q41</f>
        <v>162</v>
      </c>
      <c r="S41" s="88">
        <f>LOOKUP(2, 1/('OB History S2'!$B:$B=A41), 'OB History S2'!$AC:$AC)</f>
        <v>0.46277777777777768</v>
      </c>
      <c r="T41" s="2">
        <f>COUNTIFS('OB History S2'!$B:$B,$A$41,'OB History S2'!K:K, 1)</f>
        <v>1</v>
      </c>
      <c r="U41" s="2">
        <f>COUNTIFS('OB History S2'!$B:$B,$A$41,'OB History S2'!L:L, 1)</f>
        <v>1</v>
      </c>
      <c r="V41" s="2">
        <f>COUNTIFS('OB History S2'!$B:$B,$A$41,'OB History S2'!M:M, 1)</f>
        <v>1</v>
      </c>
      <c r="W41" s="2">
        <f>COUNTIFS('OB History S2'!$B:$B,$A$41,'OB History S2'!N:N, 1)</f>
        <v>5</v>
      </c>
      <c r="X41" s="2">
        <f>COUNTIFS('OB History S2'!$B:$B,$A$41,'OB History S2'!O:O, 1)</f>
        <v>0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4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4</v>
      </c>
      <c r="AH41" s="2">
        <f>COUNTIFS('OB History S2'!$B:$B,$A$41,'OB History S2'!Y:Y, 1)</f>
        <v>4</v>
      </c>
      <c r="AI41" s="2">
        <f>COUNTIFS('OB History S2'!$B:$B,$A$41,'OB History S2'!Z:Z, 1)</f>
        <v>6</v>
      </c>
    </row>
    <row r="42" spans="1:35" x14ac:dyDescent="0.25">
      <c r="A42" s="2" t="s">
        <v>242</v>
      </c>
      <c r="B42" s="6" t="s">
        <v>79</v>
      </c>
      <c r="C42" s="6" t="s">
        <v>79</v>
      </c>
      <c r="D42" s="3"/>
      <c r="E42" s="6"/>
      <c r="F42" s="6"/>
      <c r="G42" s="6"/>
      <c r="H42" s="34">
        <f>SUMIFS('OB History S2'!C:C,'OB History S2'!B:B,A42)</f>
        <v>27</v>
      </c>
      <c r="I42" s="4">
        <f>AVERAGEIFS('OB History S2'!C:C,'OB History S2'!B:B,A42)</f>
        <v>5.4</v>
      </c>
      <c r="J42" s="35">
        <f t="array" ref="J42">MAX(IF('OB History S2'!B:B=A42, 'OB History S2'!C:C))</f>
        <v>11</v>
      </c>
      <c r="K42" s="34">
        <f>COUNTIFS('OB History S2'!B:B,A42,'OB History S2'!D:D, 1)</f>
        <v>0</v>
      </c>
      <c r="L42" s="2">
        <f>COUNTIFS('OB History S2'!B:B,A42,'OB History S2'!D:D, 0)</f>
        <v>5</v>
      </c>
      <c r="M42" s="88">
        <f>LOOKUP(2, 1/('OB History S2'!$B:$B=A42), 'OB History S2'!$AD:$AD)</f>
        <v>0</v>
      </c>
      <c r="N42" s="34">
        <f>SUMIFS('OB History S2'!F:F,'OB History S2'!B:B,A42)</f>
        <v>4</v>
      </c>
      <c r="O42" s="2">
        <f>SUMIFS('OB History S2'!E:E,'OB History S2'!B:B,A42)-N42</f>
        <v>15</v>
      </c>
      <c r="P42" s="88">
        <f>LOOKUP(2, 1/('OB History S2'!$B:$B=A42), 'OB History S2'!$AB:$AB)</f>
        <v>0.18</v>
      </c>
      <c r="Q42" s="34">
        <f>SUMIFS('OB History S2'!H:H,'OB History S2'!B:B,A42)</f>
        <v>27</v>
      </c>
      <c r="R42" s="2">
        <f>SUMIFS('OB History S2'!G:G,'OB History S2'!B:B,A42)-Q42</f>
        <v>51</v>
      </c>
      <c r="S42" s="88">
        <f>LOOKUP(2, 1/('OB History S2'!$B:$B=A42), 'OB History S2'!$AC:$AC)</f>
        <v>0.33399999999999996</v>
      </c>
      <c r="T42" s="2">
        <f>COUNTIFS('OB History S2'!$B:$B,$A$42,'OB History S2'!K:K, 1)</f>
        <v>0</v>
      </c>
      <c r="U42" s="2">
        <f>COUNTIFS('OB History S2'!$B:$B,$A$42,'OB History S2'!L:L, 1)</f>
        <v>1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0</v>
      </c>
      <c r="AG42" s="2">
        <f>COUNTIFS('OB History S2'!$B:$B,$A$42,'OB History S2'!X:X, 1)</f>
        <v>1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342</v>
      </c>
      <c r="I43" s="4">
        <f>AVERAGEIFS('OB History S2'!C:C,'OB History S2'!B:B,A43)</f>
        <v>17.100000000000001</v>
      </c>
      <c r="J43" s="35">
        <f t="array" ref="J43">MAX(IF('OB History S2'!B:B=A43, 'OB History S2'!C:C))</f>
        <v>33</v>
      </c>
      <c r="K43" s="34">
        <f>COUNTIFS('OB History S2'!B:B,A43,'OB History S2'!D:D, 1)</f>
        <v>8</v>
      </c>
      <c r="L43" s="2">
        <f>COUNTIFS('OB History S2'!B:B,A43,'OB History S2'!D:D, 0)</f>
        <v>12</v>
      </c>
      <c r="M43" s="88">
        <f>LOOKUP(2, 1/('OB History S2'!$B:$B=A43), 'OB History S2'!$AD:$AD)</f>
        <v>0.4</v>
      </c>
      <c r="N43" s="34">
        <f>SUMIFS('OB History S2'!F:F,'OB History S2'!B:B,A43)</f>
        <v>36</v>
      </c>
      <c r="O43" s="2">
        <f>SUMIFS('OB History S2'!E:E,'OB History S2'!B:B,A43)-N43</f>
        <v>45</v>
      </c>
      <c r="P43" s="88">
        <f>LOOKUP(2, 1/('OB History S2'!$B:$B=A43), 'OB History S2'!$AB:$AB)</f>
        <v>0.44499999999999995</v>
      </c>
      <c r="Q43" s="34">
        <f>SUMIFS('OB History S2'!H:H,'OB History S2'!B:B,A43)</f>
        <v>164</v>
      </c>
      <c r="R43" s="2">
        <f>SUMIFS('OB History S2'!G:G,'OB History S2'!B:B,A43)-Q43</f>
        <v>178</v>
      </c>
      <c r="S43" s="88">
        <f>LOOKUP(2, 1/('OB History S2'!$B:$B=A43), 'OB History S2'!$AC:$AC)</f>
        <v>0.48100000000000004</v>
      </c>
      <c r="T43" s="2">
        <f>COUNTIFS('OB History S2'!$B:$B,$A$43,'OB History S2'!K:K, 1)</f>
        <v>3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5</v>
      </c>
      <c r="X43" s="2">
        <f>COUNTIFS('OB History S2'!$B:$B,$A$43,'OB History S2'!O:O, 1)</f>
        <v>2</v>
      </c>
      <c r="Y43" s="2">
        <f>COUNTIFS('OB History S2'!$B:$B,$A$43,'OB History S2'!P:P, 1)</f>
        <v>1</v>
      </c>
      <c r="Z43" s="2">
        <f>COUNTIFS('OB History S2'!$B:$B,$A$43,'OB History S2'!Q:Q, 1)</f>
        <v>2</v>
      </c>
      <c r="AA43" s="2">
        <f>COUNTIFS('OB History S2'!$B:$B,$A$43,'OB History S2'!R:R, 1)</f>
        <v>3</v>
      </c>
      <c r="AB43" s="2">
        <f>COUNTIFS('OB History S2'!$B:$B,$A$43,'OB History S2'!S:S, 1)</f>
        <v>1</v>
      </c>
      <c r="AC43" s="2">
        <f>COUNTIFS('OB History S2'!$B:$B,$A$43,'OB History S2'!T:T, 1)</f>
        <v>1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3</v>
      </c>
      <c r="AH43" s="2">
        <f>COUNTIFS('OB History S2'!$B:$B,$A$43,'OB History S2'!Y:Y, 1)</f>
        <v>5</v>
      </c>
      <c r="AI43" s="2">
        <f>COUNTIFS('OB History S2'!$B:$B,$A$43,'OB History S2'!Z:Z, 1)</f>
        <v>4</v>
      </c>
    </row>
    <row r="44" spans="1:35" x14ac:dyDescent="0.25">
      <c r="A44" s="2" t="s">
        <v>40</v>
      </c>
      <c r="B44" s="2" t="s">
        <v>79</v>
      </c>
      <c r="C44" s="2" t="s">
        <v>79</v>
      </c>
      <c r="D44" s="3">
        <v>1</v>
      </c>
      <c r="E44" s="2"/>
      <c r="F44" s="2"/>
      <c r="G44" s="2"/>
      <c r="H44" s="34">
        <f>SUMIFS('OB History S2'!C:C,'OB History S2'!B:B,A44)</f>
        <v>385</v>
      </c>
      <c r="I44" s="4">
        <f>AVERAGEIFS('OB History S2'!C:C,'OB History S2'!B:B,A44)</f>
        <v>21.388888888888889</v>
      </c>
      <c r="J44" s="35">
        <f t="array" ref="J44">MAX(IF('OB History S2'!B:B=A44, 'OB History S2'!C:C))</f>
        <v>40</v>
      </c>
      <c r="K44" s="34">
        <f>COUNTIFS('OB History S2'!B:B,A44,'OB History S2'!D:D, 1)</f>
        <v>11</v>
      </c>
      <c r="L44" s="2">
        <f>COUNTIFS('OB History S2'!B:B,A44,'OB History S2'!D:D, 0)</f>
        <v>7</v>
      </c>
      <c r="M44" s="88">
        <f>LOOKUP(2, 1/('OB History S2'!$B:$B=A44), 'OB History S2'!$AD:$AD)</f>
        <v>0.61111111111111116</v>
      </c>
      <c r="N44" s="34">
        <f>SUMIFS('OB History S2'!F:F,'OB History S2'!B:B,A44)</f>
        <v>42</v>
      </c>
      <c r="O44" s="2">
        <f>SUMIFS('OB History S2'!E:E,'OB History S2'!B:B,A44)-N44</f>
        <v>32</v>
      </c>
      <c r="P44" s="88">
        <f>LOOKUP(2, 1/('OB History S2'!$B:$B=A44), 'OB History S2'!$AB:$AB)</f>
        <v>0.57777777777777772</v>
      </c>
      <c r="Q44" s="34">
        <f>SUMIFS('OB History S2'!H:H,'OB History S2'!B:B,A44)</f>
        <v>157</v>
      </c>
      <c r="R44" s="2">
        <f>SUMIFS('OB History S2'!G:G,'OB History S2'!B:B,A44)-Q44</f>
        <v>154</v>
      </c>
      <c r="S44" s="88">
        <f>LOOKUP(2, 1/('OB History S2'!$B:$B=A44), 'OB History S2'!$AC:$AC)</f>
        <v>0.50277777777777777</v>
      </c>
      <c r="T44" s="2">
        <f>COUNTIFS('OB History S2'!$B:$B,$A$44,'OB History S2'!K:K, 1)</f>
        <v>3</v>
      </c>
      <c r="U44" s="2">
        <f>COUNTIFS('OB History S2'!$B:$B,$A$44,'OB History S2'!L:L, 1)</f>
        <v>2</v>
      </c>
      <c r="V44" s="2">
        <f>COUNTIFS('OB History S2'!$B:$B,$A$44,'OB History S2'!M:M, 1)</f>
        <v>5</v>
      </c>
      <c r="W44" s="2">
        <f>COUNTIFS('OB History S2'!$B:$B,$A$44,'OB History S2'!N:N, 1)</f>
        <v>5</v>
      </c>
      <c r="X44" s="2">
        <f>COUNTIFS('OB History S2'!$B:$B,$A$44,'OB History S2'!O:O, 1)</f>
        <v>2</v>
      </c>
      <c r="Y44" s="2">
        <f>COUNTIFS('OB History S2'!$B:$B,$A$44,'OB History S2'!P:P, 1)</f>
        <v>2</v>
      </c>
      <c r="Z44" s="2">
        <f>COUNTIFS('OB History S2'!$B:$B,$A$44,'OB History S2'!Q:Q, 1)</f>
        <v>3</v>
      </c>
      <c r="AA44" s="2">
        <f>COUNTIFS('OB History S2'!$B:$B,$A$44,'OB History S2'!R:R, 1)</f>
        <v>1</v>
      </c>
      <c r="AB44" s="2">
        <f>COUNTIFS('OB History S2'!$B:$B,$A$44,'OB History S2'!S:S, 1)</f>
        <v>2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2</v>
      </c>
      <c r="AG44" s="2">
        <f>COUNTIFS('OB History S2'!$B:$B,$A$44,'OB History S2'!X:X, 1)</f>
        <v>6</v>
      </c>
      <c r="AH44" s="2">
        <f>COUNTIFS('OB History S2'!$B:$B,$A$44,'OB History S2'!Y:Y, 1)</f>
        <v>4</v>
      </c>
      <c r="AI44" s="2">
        <f>COUNTIFS('OB History S2'!$B:$B,$A$44,'OB History S2'!Z:Z, 1)</f>
        <v>5</v>
      </c>
    </row>
    <row r="45" spans="1:35" x14ac:dyDescent="0.25">
      <c r="A45" s="2" t="s">
        <v>147</v>
      </c>
      <c r="B45" s="2" t="s">
        <v>79</v>
      </c>
      <c r="C45" s="2" t="s">
        <v>79</v>
      </c>
      <c r="D45" s="3"/>
      <c r="E45" s="2"/>
      <c r="F45" s="2"/>
      <c r="G45" s="2"/>
      <c r="H45" s="34">
        <f>SUMIFS('OB History S2'!C:C,'OB History S2'!B:B,A45)</f>
        <v>212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35</v>
      </c>
      <c r="K45" s="34">
        <f>COUNTIFS('OB History S2'!B:B,A45,'OB History S2'!D:D, 1)</f>
        <v>7</v>
      </c>
      <c r="L45" s="2">
        <f>COUNTIFS('OB History S2'!B:B,A45,'OB History S2'!D:D, 0)</f>
        <v>5</v>
      </c>
      <c r="M45" s="88">
        <f>LOOKUP(2, 1/('OB History S2'!$B:$B=A45), 'OB History S2'!$AD:$AD)</f>
        <v>0.58333333333333337</v>
      </c>
      <c r="N45" s="34">
        <f>SUMIFS('OB History S2'!F:F,'OB History S2'!B:B,A45)</f>
        <v>23</v>
      </c>
      <c r="O45" s="2">
        <f>SUMIFS('OB History S2'!E:E,'OB History S2'!B:B,A45)-N45</f>
        <v>21</v>
      </c>
      <c r="P45" s="88">
        <f>LOOKUP(2, 1/('OB History S2'!$B:$B=A45), 'OB History S2'!$AB:$AB)</f>
        <v>0.5</v>
      </c>
      <c r="Q45" s="34">
        <f>SUMIFS('OB History S2'!H:H,'OB History S2'!B:B,A45)</f>
        <v>95</v>
      </c>
      <c r="R45" s="2">
        <f>SUMIFS('OB History S2'!G:G,'OB History S2'!B:B,A45)-Q45</f>
        <v>95</v>
      </c>
      <c r="S45" s="88">
        <f>LOOKUP(2, 1/('OB History S2'!$B:$B=A45), 'OB History S2'!$AC:$AC)</f>
        <v>0.49</v>
      </c>
      <c r="T45" s="2">
        <f>COUNTIFS('OB History S2'!$B:$B,$A$45,'OB History S2'!K:K, 1)</f>
        <v>2</v>
      </c>
      <c r="U45" s="2">
        <f>COUNTIFS('OB History S2'!$B:$B,$A$45,'OB History S2'!L:L, 1)</f>
        <v>2</v>
      </c>
      <c r="V45" s="2">
        <f>COUNTIFS('OB History S2'!$B:$B,$A$45,'OB History S2'!M:M, 1)</f>
        <v>3</v>
      </c>
      <c r="W45" s="2">
        <f>COUNTIFS('OB History S2'!$B:$B,$A$45,'OB History S2'!N:N, 1)</f>
        <v>4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3</v>
      </c>
      <c r="AH45" s="2">
        <f>COUNTIFS('OB History S2'!$B:$B,$A$45,'OB History S2'!Y:Y, 1)</f>
        <v>1</v>
      </c>
      <c r="AI45" s="2">
        <f>COUNTIFS('OB History S2'!$B:$B,$A$45,'OB History S2'!Z:Z, 1)</f>
        <v>2</v>
      </c>
    </row>
    <row r="46" spans="1:35" x14ac:dyDescent="0.25">
      <c r="A46" s="2" t="s">
        <v>17</v>
      </c>
      <c r="B46" s="2" t="s">
        <v>79</v>
      </c>
      <c r="C46" s="2" t="s">
        <v>79</v>
      </c>
      <c r="D46" s="3">
        <v>17</v>
      </c>
      <c r="E46" s="2">
        <v>3</v>
      </c>
      <c r="F46" s="2"/>
      <c r="G46" s="2"/>
      <c r="H46" s="34">
        <f>SUMIFS('OB History S2'!C:C,'OB History S2'!B:B,A46)</f>
        <v>731</v>
      </c>
      <c r="I46" s="4">
        <f>AVERAGEIFS('OB History S2'!C:C,'OB History S2'!B:B,A46)</f>
        <v>23.580645161290324</v>
      </c>
      <c r="J46" s="35">
        <f t="array" ref="J46">MAX(IF('OB History S2'!B:B=A46, 'OB History S2'!C:C))</f>
        <v>58</v>
      </c>
      <c r="K46" s="34">
        <f>COUNTIFS('OB History S2'!B:B,A46,'OB History S2'!D:D, 1)</f>
        <v>13</v>
      </c>
      <c r="L46" s="2">
        <f>COUNTIFS('OB History S2'!B:B,A46,'OB History S2'!D:D, 0)</f>
        <v>18</v>
      </c>
      <c r="M46" s="88">
        <f>LOOKUP(2, 1/('OB History S2'!$B:$B=A46), 'OB History S2'!$AD:$AD)</f>
        <v>0.41935483870967744</v>
      </c>
      <c r="N46" s="34">
        <f>SUMIFS('OB History S2'!F:F,'OB History S2'!B:B,A46)</f>
        <v>53</v>
      </c>
      <c r="O46" s="2">
        <f>SUMIFS('OB History S2'!E:E,'OB History S2'!B:B,A46)-N46</f>
        <v>69</v>
      </c>
      <c r="P46" s="88">
        <f>LOOKUP(2, 1/('OB History S2'!$B:$B=A46), 'OB History S2'!$AB:$AB)</f>
        <v>0.41774193548387101</v>
      </c>
      <c r="Q46" s="34">
        <f>SUMIFS('OB History S2'!H:H,'OB History S2'!B:B,A46)</f>
        <v>241</v>
      </c>
      <c r="R46" s="2">
        <f>SUMIFS('OB History S2'!G:G,'OB History S2'!B:B,A46)-Q46</f>
        <v>261</v>
      </c>
      <c r="S46" s="88">
        <f>LOOKUP(2, 1/('OB History S2'!$B:$B=A46), 'OB History S2'!$AC:$AC)</f>
        <v>0.47516129032258053</v>
      </c>
      <c r="T46" s="2">
        <f>COUNTIFS('OB History S2'!$B:$B,$A$46,'OB History S2'!K:K, 1)</f>
        <v>2</v>
      </c>
      <c r="U46" s="2">
        <f>COUNTIFS('OB History S2'!$B:$B,$A$46,'OB History S2'!L:L, 1)</f>
        <v>8</v>
      </c>
      <c r="V46" s="2">
        <f>COUNTIFS('OB History S2'!$B:$B,$A$46,'OB History S2'!M:M, 1)</f>
        <v>1</v>
      </c>
      <c r="W46" s="2">
        <f>COUNTIFS('OB History S2'!$B:$B,$A$46,'OB History S2'!N:N, 1)</f>
        <v>3</v>
      </c>
      <c r="X46" s="2">
        <f>COUNTIFS('OB History S2'!$B:$B,$A$46,'OB History S2'!O:O, 1)</f>
        <v>1</v>
      </c>
      <c r="Y46" s="2">
        <f>COUNTIFS('OB History S2'!$B:$B,$A$46,'OB History S2'!P:P, 1)</f>
        <v>1</v>
      </c>
      <c r="Z46" s="2">
        <f>COUNTIFS('OB History S2'!$B:$B,$A$46,'OB History S2'!Q:Q, 1)</f>
        <v>3</v>
      </c>
      <c r="AA46" s="2">
        <f>COUNTIFS('OB History S2'!$B:$B,$A$46,'OB History S2'!R:R, 1)</f>
        <v>6</v>
      </c>
      <c r="AB46" s="2">
        <f>COUNTIFS('OB History S2'!$B:$B,$A$46,'OB History S2'!S:S, 1)</f>
        <v>0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1</v>
      </c>
      <c r="AG46" s="2">
        <f>COUNTIFS('OB History S2'!$B:$B,$A$46,'OB History S2'!X:X, 1)</f>
        <v>13</v>
      </c>
      <c r="AH46" s="2">
        <f>COUNTIFS('OB History S2'!$B:$B,$A$46,'OB History S2'!Y:Y, 1)</f>
        <v>4</v>
      </c>
      <c r="AI46" s="2">
        <f>COUNTIFS('OB History S2'!$B:$B,$A$46,'OB History S2'!Z:Z, 1)</f>
        <v>7</v>
      </c>
    </row>
    <row r="47" spans="1:35" x14ac:dyDescent="0.25">
      <c r="A47" s="2" t="s">
        <v>155</v>
      </c>
      <c r="B47" s="2" t="s">
        <v>60</v>
      </c>
      <c r="C47" s="2" t="s">
        <v>79</v>
      </c>
      <c r="D47" s="3">
        <v>8</v>
      </c>
      <c r="E47" s="3">
        <v>1</v>
      </c>
      <c r="F47" s="3"/>
      <c r="G47" s="3"/>
      <c r="H47" s="34">
        <f>SUMIFS('OB History S2'!C:C,'OB History S2'!B:B,A47)</f>
        <v>807</v>
      </c>
      <c r="I47" s="4">
        <f>AVERAGEIFS('OB History S2'!C:C,'OB History S2'!B:B,A47)</f>
        <v>18.767441860465116</v>
      </c>
      <c r="J47" s="35">
        <f t="array" ref="J47">MAX(IF('OB History S2'!B:B=A47, 'OB History S2'!C:C))</f>
        <v>43</v>
      </c>
      <c r="K47" s="34">
        <f>COUNTIFS('OB History S2'!B:B,A47,'OB History S2'!D:D, 1)</f>
        <v>16</v>
      </c>
      <c r="L47" s="2">
        <f>COUNTIFS('OB History S2'!B:B,A47,'OB History S2'!D:D, 0)</f>
        <v>27</v>
      </c>
      <c r="M47" s="88">
        <f>LOOKUP(2, 1/('OB History S2'!$B:$B=A47), 'OB History S2'!$AD:$AD)</f>
        <v>0.37209302325581395</v>
      </c>
      <c r="N47" s="34">
        <f>SUMIFS('OB History S2'!F:F,'OB History S2'!B:B,A47)</f>
        <v>73</v>
      </c>
      <c r="O47" s="2">
        <f>SUMIFS('OB History S2'!E:E,'OB History S2'!B:B,A47)-N47</f>
        <v>103</v>
      </c>
      <c r="P47" s="88">
        <f>LOOKUP(2, 1/('OB History S2'!$B:$B=A47), 'OB History S2'!$AB:$AB)</f>
        <v>0.39069767441860459</v>
      </c>
      <c r="Q47" s="34">
        <f>SUMIFS('OB History S2'!H:H,'OB History S2'!B:B,A47)</f>
        <v>343</v>
      </c>
      <c r="R47" s="2">
        <f>SUMIFS('OB History S2'!G:G,'OB History S2'!B:B,A47)-Q47</f>
        <v>387</v>
      </c>
      <c r="S47" s="88">
        <f>LOOKUP(2, 1/('OB History S2'!$B:$B=A47), 'OB History S2'!$AC:$AC)</f>
        <v>0.45744186046511631</v>
      </c>
      <c r="T47" s="2">
        <f>COUNTIFS('OB History S2'!$B:$B,$A$47,'OB History S2'!K:K, 1)</f>
        <v>5</v>
      </c>
      <c r="U47" s="2">
        <f>COUNTIFS('OB History S2'!$B:$B,$A$47,'OB History S2'!L:L, 1)</f>
        <v>5</v>
      </c>
      <c r="V47" s="2">
        <f>COUNTIFS('OB History S2'!$B:$B,$A$47,'OB History S2'!M:M, 1)</f>
        <v>3</v>
      </c>
      <c r="W47" s="2">
        <f>COUNTIFS('OB History S2'!$B:$B,$A$47,'OB History S2'!N:N, 1)</f>
        <v>11</v>
      </c>
      <c r="X47" s="2">
        <f>COUNTIFS('OB History S2'!$B:$B,$A$47,'OB History S2'!O:O, 1)</f>
        <v>4</v>
      </c>
      <c r="Y47" s="2">
        <f>COUNTIFS('OB History S2'!$B:$B,$A$47,'OB History S2'!P:P, 1)</f>
        <v>5</v>
      </c>
      <c r="Z47" s="2">
        <f>COUNTIFS('OB History S2'!$B:$B,$A$47,'OB History S2'!Q:Q, 1)</f>
        <v>1</v>
      </c>
      <c r="AA47" s="2">
        <f>COUNTIFS('OB History S2'!$B:$B,$A$47,'OB History S2'!R:R, 1)</f>
        <v>5</v>
      </c>
      <c r="AB47" s="2">
        <f>COUNTIFS('OB History S2'!$B:$B,$A$47,'OB History S2'!S:S, 1)</f>
        <v>1</v>
      </c>
      <c r="AC47" s="2">
        <f>COUNTIFS('OB History S2'!$B:$B,$A$47,'OB History S2'!T:T, 1)</f>
        <v>4</v>
      </c>
      <c r="AD47" s="2">
        <f>COUNTIFS('OB History S2'!$B:$B,$A$47,'OB History S2'!U:U, 1)</f>
        <v>0</v>
      </c>
      <c r="AE47" s="2">
        <f>COUNTIFS('OB History S2'!$B:$B,$A$47,'OB History S2'!V:V, 1)</f>
        <v>1</v>
      </c>
      <c r="AF47" s="2">
        <f>COUNTIFS('OB History S2'!$B:$B,$A$47,'OB History S2'!W:W, 1)</f>
        <v>5</v>
      </c>
      <c r="AG47" s="2">
        <f>COUNTIFS('OB History S2'!$B:$B,$A$47,'OB History S2'!X:X, 1)</f>
        <v>7</v>
      </c>
      <c r="AH47" s="2">
        <f>COUNTIFS('OB History S2'!$B:$B,$A$47,'OB History S2'!Y:Y, 1)</f>
        <v>8</v>
      </c>
      <c r="AI47" s="2">
        <f>COUNTIFS('OB History S2'!$B:$B,$A$47,'OB History S2'!Z:Z, 1)</f>
        <v>8</v>
      </c>
    </row>
    <row r="48" spans="1:35" x14ac:dyDescent="0.25">
      <c r="A48" s="2" t="s">
        <v>6</v>
      </c>
      <c r="B48" s="2" t="s">
        <v>60</v>
      </c>
      <c r="C48" s="2" t="s">
        <v>79</v>
      </c>
      <c r="D48" s="3">
        <v>1</v>
      </c>
      <c r="E48" s="2">
        <v>1</v>
      </c>
      <c r="F48" s="2"/>
      <c r="G48" s="2"/>
      <c r="H48" s="34">
        <f>SUMIFS('OB History S2'!C:C,'OB History S2'!B:B,A48)</f>
        <v>574</v>
      </c>
      <c r="I48" s="4">
        <f>AVERAGEIFS('OB History S2'!C:C,'OB History S2'!B:B,A48)</f>
        <v>24.956521739130434</v>
      </c>
      <c r="J48" s="35">
        <f t="array" ref="J48">MAX(IF('OB History S2'!B:B=A48, 'OB History S2'!C:C))</f>
        <v>66</v>
      </c>
      <c r="K48" s="34">
        <f>COUNTIFS('OB History S2'!B:B,A48,'OB History S2'!D:D, 1)</f>
        <v>15</v>
      </c>
      <c r="L48" s="2">
        <f>COUNTIFS('OB History S2'!B:B,A48,'OB History S2'!D:D, 0)</f>
        <v>8</v>
      </c>
      <c r="M48" s="88">
        <f>LOOKUP(2, 1/('OB History S2'!$B:$B=A48), 'OB History S2'!$AD:$AD)</f>
        <v>0.65217391304347827</v>
      </c>
      <c r="N48" s="34">
        <f>SUMIFS('OB History S2'!F:F,'OB History S2'!B:B,A48)</f>
        <v>56</v>
      </c>
      <c r="O48" s="2">
        <f>SUMIFS('OB History S2'!E:E,'OB History S2'!B:B,A48)-N48</f>
        <v>34</v>
      </c>
      <c r="P48" s="88">
        <f>LOOKUP(2, 1/('OB History S2'!$B:$B=A48), 'OB History S2'!$AB:$AB)</f>
        <v>0.65434782608695652</v>
      </c>
      <c r="Q48" s="34">
        <f>SUMIFS('OB History S2'!H:H,'OB History S2'!B:B,A48)</f>
        <v>217</v>
      </c>
      <c r="R48" s="2">
        <f>SUMIFS('OB History S2'!G:G,'OB History S2'!B:B,A48)-Q48</f>
        <v>167</v>
      </c>
      <c r="S48" s="88">
        <f>LOOKUP(2, 1/('OB History S2'!$B:$B=A48), 'OB History S2'!$AC:$AC)</f>
        <v>0.57913043478260862</v>
      </c>
      <c r="T48" s="2">
        <f>COUNTIFS('OB History S2'!$B:$B,$A$48,'OB History S2'!K:K, 1)</f>
        <v>3</v>
      </c>
      <c r="U48" s="2">
        <f>COUNTIFS('OB History S2'!$B:$B,$A$48,'OB History S2'!L:L, 1)</f>
        <v>6</v>
      </c>
      <c r="V48" s="2">
        <f>COUNTIFS('OB History S2'!$B:$B,$A$48,'OB History S2'!M:M, 1)</f>
        <v>7</v>
      </c>
      <c r="W48" s="2">
        <f>COUNTIFS('OB History S2'!$B:$B,$A$48,'OB History S2'!N:N, 1)</f>
        <v>9</v>
      </c>
      <c r="X48" s="2">
        <f>COUNTIFS('OB History S2'!$B:$B,$A$48,'OB History S2'!O:O, 1)</f>
        <v>2</v>
      </c>
      <c r="Y48" s="2">
        <f>COUNTIFS('OB History S2'!$B:$B,$A$48,'OB History S2'!P:P, 1)</f>
        <v>2</v>
      </c>
      <c r="Z48" s="2">
        <f>COUNTIFS('OB History S2'!$B:$B,$A$48,'OB History S2'!Q:Q, 1)</f>
        <v>4</v>
      </c>
      <c r="AA48" s="2">
        <f>COUNTIFS('OB History S2'!$B:$B,$A$48,'OB History S2'!R:R, 1)</f>
        <v>0</v>
      </c>
      <c r="AB48" s="2">
        <f>COUNTIFS('OB History S2'!$B:$B,$A$48,'OB History S2'!S:S, 1)</f>
        <v>1</v>
      </c>
      <c r="AC48" s="2">
        <f>COUNTIFS('OB History S2'!$B:$B,$A$48,'OB History S2'!T:T, 1)</f>
        <v>3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2</v>
      </c>
      <c r="AG48" s="2">
        <f>COUNTIFS('OB History S2'!$B:$B,$A$48,'OB History S2'!X:X, 1)</f>
        <v>7</v>
      </c>
      <c r="AH48" s="2">
        <f>COUNTIFS('OB History S2'!$B:$B,$A$48,'OB History S2'!Y:Y, 1)</f>
        <v>5</v>
      </c>
      <c r="AI48" s="2">
        <f>COUNTIFS('OB History S2'!$B:$B,$A$48,'OB History S2'!Z:Z, 1)</f>
        <v>5</v>
      </c>
    </row>
    <row r="49" spans="1:35" x14ac:dyDescent="0.25">
      <c r="A49" s="2" t="s">
        <v>18</v>
      </c>
      <c r="B49" s="2" t="s">
        <v>60</v>
      </c>
      <c r="C49" s="2" t="s">
        <v>79</v>
      </c>
      <c r="D49" s="3">
        <v>6</v>
      </c>
      <c r="E49" s="2">
        <v>4</v>
      </c>
      <c r="F49" s="2"/>
      <c r="G49" s="2">
        <v>1</v>
      </c>
      <c r="H49" s="34">
        <f>SUMIFS('OB History S2'!C:C,'OB History S2'!B:B,A49)</f>
        <v>625</v>
      </c>
      <c r="I49" s="4">
        <f>AVERAGEIFS('OB History S2'!C:C,'OB History S2'!B:B,A49)</f>
        <v>25</v>
      </c>
      <c r="J49" s="35">
        <f t="array" ref="J49">MAX(IF('OB History S2'!B:B=A49, 'OB History S2'!C:C))</f>
        <v>58</v>
      </c>
      <c r="K49" s="34">
        <f>COUNTIFS('OB History S2'!B:B,A49,'OB History S2'!D:D, 1)</f>
        <v>13</v>
      </c>
      <c r="L49" s="2">
        <f>COUNTIFS('OB History S2'!B:B,A49,'OB History S2'!D:D, 0)</f>
        <v>12</v>
      </c>
      <c r="M49" s="88">
        <f>LOOKUP(2, 1/('OB History S2'!$B:$B=A49), 'OB History S2'!$AD:$AD)</f>
        <v>0.52</v>
      </c>
      <c r="N49" s="34">
        <f>SUMIFS('OB History S2'!F:F,'OB History S2'!B:B,A49)</f>
        <v>51</v>
      </c>
      <c r="O49" s="2">
        <f>SUMIFS('OB History S2'!E:E,'OB History S2'!B:B,A49)-N49</f>
        <v>49</v>
      </c>
      <c r="P49" s="88">
        <f>LOOKUP(2, 1/('OB History S2'!$B:$B=A49), 'OB History S2'!$AB:$AB)</f>
        <v>0.51</v>
      </c>
      <c r="Q49" s="34">
        <f>SUMIFS('OB History S2'!H:H,'OB History S2'!B:B,A49)</f>
        <v>210</v>
      </c>
      <c r="R49" s="2">
        <f>SUMIFS('OB History S2'!G:G,'OB History S2'!B:B,A49)-Q49</f>
        <v>207</v>
      </c>
      <c r="S49" s="88">
        <f>LOOKUP(2, 1/('OB History S2'!$B:$B=A49), 'OB History S2'!$AC:$AC)</f>
        <v>0.51000000000000012</v>
      </c>
      <c r="T49" s="2">
        <f>COUNTIFS('OB History S2'!$B:$B,$A$49,'OB History S2'!K:K, 1)</f>
        <v>4</v>
      </c>
      <c r="U49" s="2">
        <f>COUNTIFS('OB History S2'!$B:$B,$A$49,'OB History S2'!L:L, 1)</f>
        <v>5</v>
      </c>
      <c r="V49" s="2">
        <f>COUNTIFS('OB History S2'!$B:$B,$A$49,'OB History S2'!M:M, 1)</f>
        <v>2</v>
      </c>
      <c r="W49" s="2">
        <f>COUNTIFS('OB History S2'!$B:$B,$A$49,'OB History S2'!N:N, 1)</f>
        <v>7</v>
      </c>
      <c r="X49" s="2">
        <f>COUNTIFS('OB History S2'!$B:$B,$A$49,'OB History S2'!O:O, 1)</f>
        <v>2</v>
      </c>
      <c r="Y49" s="2">
        <f>COUNTIFS('OB History S2'!$B:$B,$A$49,'OB History S2'!P:P, 1)</f>
        <v>4</v>
      </c>
      <c r="Z49" s="2">
        <f>COUNTIFS('OB History S2'!$B:$B,$A$49,'OB History S2'!Q:Q, 1)</f>
        <v>3</v>
      </c>
      <c r="AA49" s="2">
        <f>COUNTIFS('OB History S2'!$B:$B,$A$49,'OB History S2'!R:R, 1)</f>
        <v>2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1</v>
      </c>
      <c r="AE49" s="2">
        <f>COUNTIFS('OB History S2'!$B:$B,$A$49,'OB History S2'!V:V, 1)</f>
        <v>0</v>
      </c>
      <c r="AF49" s="2">
        <f>COUNTIFS('OB History S2'!$B:$B,$A$49,'OB History S2'!W:W, 1)</f>
        <v>5</v>
      </c>
      <c r="AG49" s="2">
        <f>COUNTIFS('OB History S2'!$B:$B,$A$49,'OB History S2'!X:X, 1)</f>
        <v>6</v>
      </c>
      <c r="AH49" s="2">
        <f>COUNTIFS('OB History S2'!$B:$B,$A$49,'OB History S2'!Y:Y, 1)</f>
        <v>5</v>
      </c>
      <c r="AI49" s="2">
        <f>COUNTIFS('OB History S2'!$B:$B,$A$49,'OB History S2'!Z:Z, 1)</f>
        <v>5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2"/>
      <c r="F50" s="2"/>
      <c r="G50" s="2"/>
      <c r="H50" s="34">
        <f>SUMIFS('OB History S2'!C:C,'OB History S2'!B:B,A50)</f>
        <v>421</v>
      </c>
      <c r="I50" s="4">
        <f>AVERAGEIFS('OB History S2'!C:C,'OB History S2'!B:B,A50)</f>
        <v>21.05</v>
      </c>
      <c r="J50" s="35">
        <f t="array" ref="J50">MAX(IF('OB History S2'!B:B=A50, 'OB History S2'!C:C))</f>
        <v>50</v>
      </c>
      <c r="K50" s="34">
        <f>COUNTIFS('OB History S2'!B:B,A50,'OB History S2'!D:D, 1)</f>
        <v>13</v>
      </c>
      <c r="L50" s="2">
        <f>COUNTIFS('OB History S2'!B:B,A50,'OB History S2'!D:D, 0)</f>
        <v>7</v>
      </c>
      <c r="M50" s="88">
        <f>LOOKUP(2, 1/('OB History S2'!$B:$B=A50), 'OB History S2'!$AD:$AD)</f>
        <v>0.65</v>
      </c>
      <c r="N50" s="34">
        <f>SUMIFS('OB History S2'!F:F,'OB History S2'!B:B,A50)</f>
        <v>44</v>
      </c>
      <c r="O50" s="2">
        <f>SUMIFS('OB History S2'!E:E,'OB History S2'!B:B,A50)-N50</f>
        <v>32</v>
      </c>
      <c r="P50" s="88">
        <f>LOOKUP(2, 1/('OB History S2'!$B:$B=A50), 'OB History S2'!$AB:$AB)</f>
        <v>0.57999999999999996</v>
      </c>
      <c r="Q50" s="34">
        <f>SUMIFS('OB History S2'!H:H,'OB History S2'!B:B,A50)</f>
        <v>169</v>
      </c>
      <c r="R50" s="2">
        <f>SUMIFS('OB History S2'!G:G,'OB History S2'!B:B,A50)-Q50</f>
        <v>148</v>
      </c>
      <c r="S50" s="88">
        <f>LOOKUP(2, 1/('OB History S2'!$B:$B=A50), 'OB History S2'!$AC:$AC)</f>
        <v>0.52949999999999997</v>
      </c>
      <c r="T50" s="2">
        <f>COUNTIFS('OB History S2'!$B:$B,$A$50,'OB History S2'!K:K, 1)</f>
        <v>1</v>
      </c>
      <c r="U50" s="2">
        <f>COUNTIFS('OB History S2'!$B:$B,$A$50,'OB History S2'!L:L, 1)</f>
        <v>8</v>
      </c>
      <c r="V50" s="2">
        <f>COUNTIFS('OB History S2'!$B:$B,$A$50,'OB History S2'!M:M, 1)</f>
        <v>5</v>
      </c>
      <c r="W50" s="2">
        <f>COUNTIFS('OB History S2'!$B:$B,$A$50,'OB History S2'!N:N, 1)</f>
        <v>5</v>
      </c>
      <c r="X50" s="2">
        <f>COUNTIFS('OB History S2'!$B:$B,$A$50,'OB History S2'!O:O, 1)</f>
        <v>1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1</v>
      </c>
      <c r="AF50" s="2">
        <f>COUNTIFS('OB History S2'!$B:$B,$A$50,'OB History S2'!W:W, 1)</f>
        <v>2</v>
      </c>
      <c r="AG50" s="2">
        <f>COUNTIFS('OB History S2'!$B:$B,$A$50,'OB History S2'!X:X, 1)</f>
        <v>6</v>
      </c>
      <c r="AH50" s="2">
        <f>COUNTIFS('OB History S2'!$B:$B,$A$50,'OB History S2'!Y:Y, 1)</f>
        <v>4</v>
      </c>
      <c r="AI50" s="2">
        <f>COUNTIFS('OB History S2'!$B:$B,$A$50,'OB History S2'!Z:Z, 1)</f>
        <v>7</v>
      </c>
    </row>
    <row r="51" spans="1:35" x14ac:dyDescent="0.25">
      <c r="A51" s="2" t="s">
        <v>169</v>
      </c>
      <c r="B51" s="2" t="s">
        <v>79</v>
      </c>
      <c r="C51" s="2" t="s">
        <v>79</v>
      </c>
      <c r="D51" s="3"/>
      <c r="E51" s="2"/>
      <c r="F51" s="2"/>
      <c r="G51" s="2"/>
      <c r="H51" s="34">
        <f>SUMIFS('OB History S2'!C:C,'OB History S2'!B:B,A51)</f>
        <v>2</v>
      </c>
      <c r="I51" s="4">
        <f>AVERAGEIFS('OB History S2'!C:C,'OB History S2'!B:B,A51)</f>
        <v>2</v>
      </c>
      <c r="J51" s="35">
        <f t="array" ref="J51">MAX(IF('OB History S2'!B:B=A51, 'OB History S2'!C:C))</f>
        <v>2</v>
      </c>
      <c r="K51" s="34">
        <f>COUNTIFS('OB History S2'!B:B,A51,'OB History S2'!D:D, 1)</f>
        <v>0</v>
      </c>
      <c r="L51" s="2">
        <f>COUNTIFS('OB History S2'!B:B,A51,'OB History S2'!D:D, 0)</f>
        <v>1</v>
      </c>
      <c r="M51" s="88">
        <f>LOOKUP(2, 1/('OB History S2'!$B:$B=A51), 'OB History S2'!$AD:$AD)</f>
        <v>0</v>
      </c>
      <c r="N51" s="34">
        <f>SUMIFS('OB History S2'!F:F,'OB History S2'!B:B,A51)</f>
        <v>2</v>
      </c>
      <c r="O51" s="2">
        <f>SUMIFS('OB History S2'!E:E,'OB History S2'!B:B,A51)-N51</f>
        <v>3</v>
      </c>
      <c r="P51" s="88">
        <f>LOOKUP(2, 1/('OB History S2'!$B:$B=A51), 'OB History S2'!$AB:$AB)</f>
        <v>0.4</v>
      </c>
      <c r="Q51" s="34">
        <f>SUMIFS('OB History S2'!H:H,'OB History S2'!B:B,A51)</f>
        <v>6</v>
      </c>
      <c r="R51" s="2">
        <f>SUMIFS('OB History S2'!G:G,'OB History S2'!B:B,A51)-Q51</f>
        <v>14</v>
      </c>
      <c r="S51" s="88">
        <f>LOOKUP(2, 1/('OB History S2'!$B:$B=A51), 'OB History S2'!$AC:$AC)</f>
        <v>0.3</v>
      </c>
      <c r="T51" s="2">
        <f>COUNTIFS('OB History S2'!$B:$B,$A$51,'OB History S2'!K:K, 1)</f>
        <v>0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0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0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1</v>
      </c>
      <c r="AG51" s="2">
        <f>COUNTIFS('OB History S2'!$B:$B,$A$51,'OB History S2'!X:X, 1)</f>
        <v>0</v>
      </c>
      <c r="AH51" s="2">
        <f>COUNTIFS('OB History S2'!$B:$B,$A$51,'OB History S2'!Y:Y, 1)</f>
        <v>1</v>
      </c>
      <c r="AI51" s="2">
        <f>COUNTIFS('OB History S2'!$B:$B,$A$51,'OB History S2'!Z:Z, 1)</f>
        <v>0</v>
      </c>
    </row>
    <row r="52" spans="1:35" x14ac:dyDescent="0.25">
      <c r="A52" s="2" t="s">
        <v>14</v>
      </c>
      <c r="B52" s="6" t="s">
        <v>124</v>
      </c>
      <c r="C52" s="6" t="s">
        <v>124</v>
      </c>
      <c r="D52" s="3">
        <v>6</v>
      </c>
      <c r="E52" s="6">
        <v>2</v>
      </c>
      <c r="F52" s="6"/>
      <c r="G52" s="6"/>
      <c r="H52" s="34">
        <f>SUMIFS('OB History S2'!C:C,'OB History S2'!B:B,A52)</f>
        <v>718</v>
      </c>
      <c r="I52" s="4">
        <f>AVERAGEIFS('OB History S2'!C:C,'OB History S2'!B:B,A52)</f>
        <v>21.757575757575758</v>
      </c>
      <c r="J52" s="35">
        <f t="array" ref="J52">MAX(IF('OB History S2'!B:B=A52, 'OB History S2'!C:C))</f>
        <v>54</v>
      </c>
      <c r="K52" s="34">
        <f>COUNTIFS('OB History S2'!B:B,A52,'OB History S2'!D:D, 1)</f>
        <v>13</v>
      </c>
      <c r="L52" s="2">
        <f>COUNTIFS('OB History S2'!B:B,A52,'OB History S2'!D:D, 0)</f>
        <v>20</v>
      </c>
      <c r="M52" s="88">
        <f>LOOKUP(2, 1/('OB History S2'!$B:$B=A52), 'OB History S2'!$AD:$AD)</f>
        <v>0.39393939393939392</v>
      </c>
      <c r="N52" s="34">
        <f>SUMIFS('OB History S2'!F:F,'OB History S2'!B:B,A52)</f>
        <v>56</v>
      </c>
      <c r="O52" s="2">
        <f>SUMIFS('OB History S2'!E:E,'OB History S2'!B:B,A52)-N52</f>
        <v>74</v>
      </c>
      <c r="P52" s="88">
        <f>LOOKUP(2, 1/('OB History S2'!$B:$B=A52), 'OB History S2'!$AB:$AB)</f>
        <v>0.41666666666666669</v>
      </c>
      <c r="Q52" s="34">
        <f>SUMIFS('OB History S2'!H:H,'OB History S2'!B:B,A52)</f>
        <v>249</v>
      </c>
      <c r="R52" s="2">
        <f>SUMIFS('OB History S2'!G:G,'OB History S2'!B:B,A52)-Q52</f>
        <v>290</v>
      </c>
      <c r="S52" s="88">
        <f>LOOKUP(2, 1/('OB History S2'!$B:$B=A52), 'OB History S2'!$AC:$AC)</f>
        <v>0.46030303030303032</v>
      </c>
      <c r="T52" s="2">
        <f>COUNTIFS('OB History S2'!$B:$B,$A$52,'OB History S2'!K:K, 1)</f>
        <v>5</v>
      </c>
      <c r="U52" s="2">
        <f>COUNTIFS('OB History S2'!$B:$B,$A$52,'OB History S2'!L:L, 1)</f>
        <v>7</v>
      </c>
      <c r="V52" s="2">
        <f>COUNTIFS('OB History S2'!$B:$B,$A$52,'OB History S2'!M:M, 1)</f>
        <v>3</v>
      </c>
      <c r="W52" s="2">
        <f>COUNTIFS('OB History S2'!$B:$B,$A$52,'OB History S2'!N:N, 1)</f>
        <v>3</v>
      </c>
      <c r="X52" s="2">
        <f>COUNTIFS('OB History S2'!$B:$B,$A$52,'OB History S2'!O:O, 1)</f>
        <v>2</v>
      </c>
      <c r="Y52" s="2">
        <f>COUNTIFS('OB History S2'!$B:$B,$A$52,'OB History S2'!P:P, 1)</f>
        <v>2</v>
      </c>
      <c r="Z52" s="2">
        <f>COUNTIFS('OB History S2'!$B:$B,$A$52,'OB History S2'!Q:Q, 1)</f>
        <v>2</v>
      </c>
      <c r="AA52" s="2">
        <f>COUNTIFS('OB History S2'!$B:$B,$A$52,'OB History S2'!R:R, 1)</f>
        <v>1</v>
      </c>
      <c r="AB52" s="2">
        <f>COUNTIFS('OB History S2'!$B:$B,$A$52,'OB History S2'!S:S, 1)</f>
        <v>1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6</v>
      </c>
      <c r="AG52" s="2">
        <f>COUNTIFS('OB History S2'!$B:$B,$A$52,'OB History S2'!X:X, 1)</f>
        <v>13</v>
      </c>
      <c r="AH52" s="2">
        <f>COUNTIFS('OB History S2'!$B:$B,$A$52,'OB History S2'!Y:Y, 1)</f>
        <v>5</v>
      </c>
      <c r="AI52" s="2">
        <f>COUNTIFS('OB History S2'!$B:$B,$A$52,'OB History S2'!Z:Z, 1)</f>
        <v>6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6"/>
      <c r="F53" s="6"/>
      <c r="G53" s="6"/>
      <c r="H53" s="34">
        <f>SUMIFS('OB History S2'!C:C,'OB History S2'!B:B,A53)</f>
        <v>89</v>
      </c>
      <c r="I53" s="4">
        <f>AVERAGEIFS('OB History S2'!C:C,'OB History S2'!B:B,A53)</f>
        <v>17.8</v>
      </c>
      <c r="J53" s="35">
        <f t="array" ref="J53">MAX(IF('OB History S2'!B:B=A53, 'OB History S2'!C:C))</f>
        <v>27</v>
      </c>
      <c r="K53" s="34">
        <f>COUNTIFS('OB History S2'!B:B,A53,'OB History S2'!D:D, 1)</f>
        <v>3</v>
      </c>
      <c r="L53" s="2">
        <f>COUNTIFS('OB History S2'!B:B,A53,'OB History S2'!D:D, 0)</f>
        <v>2</v>
      </c>
      <c r="M53" s="88">
        <f>LOOKUP(2, 1/('OB History S2'!$B:$B=A53), 'OB History S2'!$AD:$AD)</f>
        <v>0.6</v>
      </c>
      <c r="N53" s="34">
        <f>SUMIFS('OB History S2'!F:F,'OB History S2'!B:B,A53)</f>
        <v>12</v>
      </c>
      <c r="O53" s="2">
        <f>SUMIFS('OB History S2'!E:E,'OB History S2'!B:B,A53)-N53</f>
        <v>10</v>
      </c>
      <c r="P53" s="88">
        <f>LOOKUP(2, 1/('OB History S2'!$B:$B=A53), 'OB History S2'!$AB:$AB)</f>
        <v>0.57000000000000006</v>
      </c>
      <c r="Q53" s="34">
        <f>SUMIFS('OB History S2'!H:H,'OB History S2'!B:B,A53)</f>
        <v>49</v>
      </c>
      <c r="R53" s="2">
        <f>SUMIFS('OB History S2'!G:G,'OB History S2'!B:B,A53)-Q53</f>
        <v>45</v>
      </c>
      <c r="S53" s="88">
        <f>LOOKUP(2, 1/('OB History S2'!$B:$B=A53), 'OB History S2'!$AC:$AC)</f>
        <v>0.53</v>
      </c>
      <c r="T53" s="2">
        <f>COUNTIFS('OB History S2'!$B:$B,$A$53,'OB History S2'!K:K, 1)</f>
        <v>1</v>
      </c>
      <c r="U53" s="2">
        <f>COUNTIFS('OB History S2'!$B:$B,$A$53,'OB History S2'!L:L, 1)</f>
        <v>0</v>
      </c>
      <c r="V53" s="2">
        <f>COUNTIFS('OB History S2'!$B:$B,$A$53,'OB History S2'!M:M, 1)</f>
        <v>0</v>
      </c>
      <c r="W53" s="2">
        <f>COUNTIFS('OB History S2'!$B:$B,$A$53,'OB History S2'!N:N, 1)</f>
        <v>0</v>
      </c>
      <c r="X53" s="2">
        <f>COUNTIFS('OB History S2'!$B:$B,$A$53,'OB History S2'!O:O, 1)</f>
        <v>2</v>
      </c>
      <c r="Y53" s="2">
        <f>COUNTIFS('OB History S2'!$B:$B,$A$53,'OB History S2'!P:P, 1)</f>
        <v>0</v>
      </c>
      <c r="Z53" s="2">
        <f>COUNTIFS('OB History S2'!$B:$B,$A$53,'OB History S2'!Q:Q, 1)</f>
        <v>0</v>
      </c>
      <c r="AA53" s="2">
        <f>COUNTIFS('OB History S2'!$B:$B,$A$53,'OB History S2'!R:R, 1)</f>
        <v>1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3</v>
      </c>
      <c r="AH53" s="2">
        <f>COUNTIFS('OB History S2'!$B:$B,$A$53,'OB History S2'!Y:Y, 1)</f>
        <v>2</v>
      </c>
      <c r="AI53" s="2">
        <f>COUNTIFS('OB History S2'!$B:$B,$A$53,'OB History S2'!Z:Z, 1)</f>
        <v>3</v>
      </c>
    </row>
    <row r="54" spans="1:35" x14ac:dyDescent="0.25">
      <c r="A54" s="2" t="s">
        <v>4</v>
      </c>
      <c r="B54" s="2" t="s">
        <v>79</v>
      </c>
      <c r="C54" s="2" t="s">
        <v>79</v>
      </c>
      <c r="D54" s="3">
        <v>1</v>
      </c>
      <c r="E54" s="2"/>
      <c r="F54" s="2"/>
      <c r="G54" s="2"/>
      <c r="H54" s="34">
        <f>SUMIFS('OB History S2'!C:C,'OB History S2'!B:B,A54)</f>
        <v>266</v>
      </c>
      <c r="I54" s="4">
        <f>AVERAGEIFS('OB History S2'!C:C,'OB History S2'!B:B,A54)</f>
        <v>22.166666666666668</v>
      </c>
      <c r="J54" s="35">
        <f t="array" ref="J54">MAX(IF('OB History S2'!B:B=A54, 'OB History S2'!C:C))</f>
        <v>46</v>
      </c>
      <c r="K54" s="34">
        <f>COUNTIFS('OB History S2'!B:B,A54,'OB History S2'!D:D, 1)</f>
        <v>6</v>
      </c>
      <c r="L54" s="2">
        <f>COUNTIFS('OB History S2'!B:B,A54,'OB History S2'!D:D, 0)</f>
        <v>6</v>
      </c>
      <c r="M54" s="88">
        <f>LOOKUP(2, 1/('OB History S2'!$B:$B=A54), 'OB History S2'!$AD:$AD)</f>
        <v>0.5</v>
      </c>
      <c r="N54" s="34">
        <f>SUMIFS('OB History S2'!F:F,'OB History S2'!B:B,A54)</f>
        <v>22</v>
      </c>
      <c r="O54" s="2">
        <f>SUMIFS('OB History S2'!E:E,'OB History S2'!B:B,A54)-N54</f>
        <v>26</v>
      </c>
      <c r="P54" s="88">
        <f>LOOKUP(2, 1/('OB History S2'!$B:$B=A54), 'OB History S2'!$AB:$AB)</f>
        <v>0.45416666666666666</v>
      </c>
      <c r="Q54" s="34">
        <f>SUMIFS('OB History S2'!H:H,'OB History S2'!B:B,A54)</f>
        <v>93</v>
      </c>
      <c r="R54" s="2">
        <f>SUMIFS('OB History S2'!G:G,'OB History S2'!B:B,A54)-Q54</f>
        <v>104</v>
      </c>
      <c r="S54" s="88">
        <f>LOOKUP(2, 1/('OB History S2'!$B:$B=A54), 'OB History S2'!$AC:$AC)</f>
        <v>0.46166666666666661</v>
      </c>
      <c r="T54" s="2">
        <f>COUNTIFS('OB History S2'!$B:$B,$A$54,'OB History S2'!K:K, 1)</f>
        <v>2</v>
      </c>
      <c r="U54" s="2">
        <f>COUNTIFS('OB History S2'!$B:$B,$A$54,'OB History S2'!L:L, 1)</f>
        <v>4</v>
      </c>
      <c r="V54" s="2">
        <f>COUNTIFS('OB History S2'!$B:$B,$A$54,'OB History S2'!M:M, 1)</f>
        <v>1</v>
      </c>
      <c r="W54" s="2">
        <f>COUNTIFS('OB History S2'!$B:$B,$A$54,'OB History S2'!N:N, 1)</f>
        <v>1</v>
      </c>
      <c r="X54" s="2">
        <f>COUNTIFS('OB History S2'!$B:$B,$A$54,'OB History S2'!O:O, 1)</f>
        <v>2</v>
      </c>
      <c r="Y54" s="2">
        <f>COUNTIFS('OB History S2'!$B:$B,$A$54,'OB History S2'!P:P, 1)</f>
        <v>1</v>
      </c>
      <c r="Z54" s="2">
        <f>COUNTIFS('OB History S2'!$B:$B,$A$54,'OB History S2'!Q:Q, 1)</f>
        <v>1</v>
      </c>
      <c r="AA54" s="2">
        <f>COUNTIFS('OB History S2'!$B:$B,$A$54,'OB History S2'!R:R, 1)</f>
        <v>0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0</v>
      </c>
      <c r="AE54" s="2">
        <f>COUNTIFS('OB History S2'!$B:$B,$A$54,'OB History S2'!V:V, 1)</f>
        <v>0</v>
      </c>
      <c r="AF54" s="2">
        <f>COUNTIFS('OB History S2'!$B:$B,$A$54,'OB History S2'!W:W, 1)</f>
        <v>2</v>
      </c>
      <c r="AG54" s="2">
        <f>COUNTIFS('OB History S2'!$B:$B,$A$54,'OB History S2'!X:X, 1)</f>
        <v>4</v>
      </c>
      <c r="AH54" s="2">
        <f>COUNTIFS('OB History S2'!$B:$B,$A$54,'OB History S2'!Y:Y, 1)</f>
        <v>2</v>
      </c>
      <c r="AI54" s="2">
        <f>COUNTIFS('OB History S2'!$B:$B,$A$54,'OB History S2'!Z:Z,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2"/>
      <c r="E55" s="2"/>
      <c r="F55" s="2"/>
      <c r="G55" s="2"/>
      <c r="H55" s="34">
        <f>SUMIFS('OB History S2'!C:C,'OB History S2'!B:B,A55)</f>
        <v>100</v>
      </c>
      <c r="I55" s="4">
        <f>AVERAGEIFS('OB History S2'!C:C,'OB History S2'!B:B,A55)</f>
        <v>10</v>
      </c>
      <c r="J55" s="35">
        <f t="array" ref="J55">MAX(IF('OB History S2'!B:B=A55, 'OB History S2'!C:C))</f>
        <v>20</v>
      </c>
      <c r="K55" s="34">
        <f>COUNTIFS('OB History S2'!B:B,A55,'OB History S2'!D:D, 1)</f>
        <v>6</v>
      </c>
      <c r="L55" s="2">
        <f>COUNTIFS('OB History S2'!B:B,A55,'OB History S2'!D:D, 0)</f>
        <v>4</v>
      </c>
      <c r="M55" s="88">
        <f>LOOKUP(2, 1/('OB History S2'!$B:$B=A55), 'OB History S2'!$AD:$AD)</f>
        <v>0.6</v>
      </c>
      <c r="N55" s="34">
        <f>SUMIFS('OB History S2'!F:F,'OB History S2'!B:B,A55)</f>
        <v>22</v>
      </c>
      <c r="O55" s="2">
        <f>SUMIFS('OB History S2'!E:E,'OB History S2'!B:B,A55)-N55</f>
        <v>17</v>
      </c>
      <c r="P55" s="88">
        <f>LOOKUP(2, 1/('OB History S2'!$B:$B=A55), 'OB History S2'!$AB:$AB)</f>
        <v>0.57499999999999996</v>
      </c>
      <c r="Q55" s="34">
        <f>SUMIFS('OB History S2'!H:H,'OB History S2'!B:B,A55)</f>
        <v>91</v>
      </c>
      <c r="R55" s="2">
        <f>SUMIFS('OB History S2'!G:G,'OB History S2'!B:B,A55)-Q55</f>
        <v>72</v>
      </c>
      <c r="S55" s="88">
        <f>LOOKUP(2, 1/('OB History S2'!$B:$B=A55), 'OB History S2'!$AC:$AC)</f>
        <v>0.55899999999999994</v>
      </c>
      <c r="T55" s="2">
        <f>COUNTIFS('OB History S2'!$B:$B,$A$55,'OB History S2'!K:K, 1)</f>
        <v>1</v>
      </c>
      <c r="U55" s="2">
        <f>COUNTIFS('OB History S2'!$B:$B,$A$55,'OB History S2'!L:L, 1)</f>
        <v>2</v>
      </c>
      <c r="V55" s="2">
        <f>COUNTIFS('OB History S2'!$B:$B,$A$55,'OB History S2'!M:M, 1)</f>
        <v>0</v>
      </c>
      <c r="W55" s="2">
        <f>COUNTIFS('OB History S2'!$B:$B,$A$55,'OB History S2'!N:N, 1)</f>
        <v>4</v>
      </c>
      <c r="X55" s="2">
        <f>COUNTIFS('OB History S2'!$B:$B,$A$55,'OB History S2'!O:O, 1)</f>
        <v>0</v>
      </c>
      <c r="Y55" s="2">
        <f>COUNTIFS('OB History S2'!$B:$B,$A$55,'OB History S2'!P:P, 1)</f>
        <v>1</v>
      </c>
      <c r="Z55" s="2">
        <f>COUNTIFS('OB History S2'!$B:$B,$A$55,'OB History S2'!Q:Q, 1)</f>
        <v>1</v>
      </c>
      <c r="AA55" s="2">
        <f>COUNTIFS('OB History S2'!$B:$B,$A$55,'OB History S2'!R:R, 1)</f>
        <v>1</v>
      </c>
      <c r="AB55" s="2">
        <f>COUNTIFS('OB History S2'!$B:$B,$A$55,'OB History S2'!S:S, 1)</f>
        <v>0</v>
      </c>
      <c r="AC55" s="2">
        <f>COUNTIFS('OB History S2'!$B:$B,$A$55,'OB History S2'!T:T, 1)</f>
        <v>1</v>
      </c>
      <c r="AD55" s="2">
        <f>COUNTIFS('OB History S2'!$B:$B,$A$55,'OB History S2'!U:U, 1)</f>
        <v>1</v>
      </c>
      <c r="AE55" s="2">
        <f>COUNTIFS('OB History S2'!$B:$B,$A$55,'OB History S2'!V:V, 1)</f>
        <v>0</v>
      </c>
      <c r="AF55" s="2">
        <f>COUNTIFS('OB History S2'!$B:$B,$A$55,'OB History S2'!W:W, 1)</f>
        <v>0</v>
      </c>
      <c r="AG55" s="2">
        <f>COUNTIFS('OB History S2'!$B:$B,$A$55,'OB History S2'!X:X, 1)</f>
        <v>4</v>
      </c>
      <c r="AH55" s="2">
        <f>COUNTIFS('OB History S2'!$B:$B,$A$55,'OB History S2'!Y:Y, 1)</f>
        <v>2</v>
      </c>
      <c r="AI55" s="2">
        <f>COUNTIFS('OB History S2'!$B:$B,$A$55,'OB History S2'!Z:Z, 1)</f>
        <v>4</v>
      </c>
    </row>
  </sheetData>
  <autoFilter ref="A1:AI54" xr:uid="{EEC03B8F-669F-4FC0-BA62-50F3D395660C}">
    <sortState xmlns:xlrd2="http://schemas.microsoft.com/office/spreadsheetml/2017/richdata2" ref="A2:AI55">
      <sortCondition ref="A1:A5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809"/>
  <sheetViews>
    <sheetView workbookViewId="0">
      <pane ySplit="1" topLeftCell="A785" activePane="bottomLeft" state="frozen"/>
      <selection pane="bottomLeft" activeCell="Z798" sqref="A798:Z80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f>AVERAGEIFS($C$2:C772, $B$2:B772, B772)</f>
        <v>22.111111111111111</v>
      </c>
      <c r="AB772" s="86">
        <f>AVERAGEIFS($I$2:I772, $B$2:B772, B772)</f>
        <v>0.56111111111111112</v>
      </c>
      <c r="AC772" s="86">
        <f>AVERAGEIFS($J$2:J772, $B$2:B772, B772)</f>
        <v>0.51388888888888884</v>
      </c>
      <c r="AD772" s="86">
        <f>AVERAGEIFS($D$2:D772, $B$2:B772, B772)</f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f>AVERAGEIFS($C$2:C773, $B$2:B773, B773)</f>
        <v>21.388888888888889</v>
      </c>
      <c r="AB773" s="86">
        <f>AVERAGEIFS($I$2:I773, $B$2:B773, B773)</f>
        <v>0.57777777777777772</v>
      </c>
      <c r="AC773" s="86">
        <f>AVERAGEIFS($J$2:J773, $B$2:B773, B773)</f>
        <v>0.50277777777777777</v>
      </c>
      <c r="AD773" s="86">
        <f>AVERAGEIFS($D$2:D773, $B$2:B773, B773)</f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f>AVERAGEIFS($C$2:C774, $B$2:B774, B774)</f>
        <v>24.956521739130434</v>
      </c>
      <c r="AB774" s="86">
        <f>AVERAGEIFS($I$2:I774, $B$2:B774, B774)</f>
        <v>0.65434782608695652</v>
      </c>
      <c r="AC774" s="86">
        <f>AVERAGEIFS($J$2:J774, $B$2:B774, B774)</f>
        <v>0.57913043478260862</v>
      </c>
      <c r="AD774" s="86">
        <f>AVERAGEIFS($D$2:D774, $B$2:B774, B774)</f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f>AVERAGEIFS($C$2:C775, $B$2:B775, B775)</f>
        <v>17.666666666666668</v>
      </c>
      <c r="AB775" s="86">
        <f>AVERAGEIFS($I$2:I775, $B$2:B775, B775)</f>
        <v>0.5</v>
      </c>
      <c r="AC775" s="86">
        <f>AVERAGEIFS($J$2:J775, $B$2:B775, B775)</f>
        <v>0.49</v>
      </c>
      <c r="AD775" s="86">
        <f>AVERAGEIFS($D$2:D775, $B$2:B775, B775)</f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f>AVERAGEIFS($C$2:C776, $B$2:B776, B776)</f>
        <v>12.533333333333333</v>
      </c>
      <c r="AB776" s="86">
        <f>AVERAGEIFS($I$2:I776, $B$2:B776, B776)</f>
        <v>0.46333333333333326</v>
      </c>
      <c r="AC776" s="86">
        <f>AVERAGEIFS($J$2:J776, $B$2:B776, B776)</f>
        <v>0.50866666666666671</v>
      </c>
      <c r="AD776" s="86">
        <f>AVERAGEIFS($D$2:D776, $B$2:B776, B776)</f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f>AVERAGEIFS($C$2:C777, $B$2:B777, B777)</f>
        <v>13.142857142857142</v>
      </c>
      <c r="AB777" s="86">
        <f>AVERAGEIFS($I$2:I777, $B$2:B777, B777)</f>
        <v>0.41428571428571431</v>
      </c>
      <c r="AC777" s="86">
        <f>AVERAGEIFS($J$2:J777, $B$2:B777, B777)</f>
        <v>0.47714285714285715</v>
      </c>
      <c r="AD777" s="86">
        <f>AVERAGEIFS($D$2:D777, $B$2:B777, B777)</f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f>AVERAGEIFS($C$2:C778, $B$2:B778, B778)</f>
        <v>24.75</v>
      </c>
      <c r="AB778" s="86">
        <f>AVERAGEIFS($I$2:I778, $B$2:B778, B778)</f>
        <v>0.46250000000000002</v>
      </c>
      <c r="AC778" s="86">
        <f>AVERAGEIFS($J$2:J778, $B$2:B778, B778)</f>
        <v>0.505</v>
      </c>
      <c r="AD778" s="86">
        <f>AVERAGEIFS($D$2:D778, $B$2:B778, B778)</f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f>AVERAGEIFS($C$2:C779, $B$2:B779, B779)</f>
        <v>23.5</v>
      </c>
      <c r="AB779" s="86">
        <f>AVERAGEIFS($I$2:I779, $B$2:B779, B779)</f>
        <v>0.375</v>
      </c>
      <c r="AC779" s="86">
        <f>AVERAGEIFS($J$2:J779, $B$2:B779, B779)</f>
        <v>0.41833333333333328</v>
      </c>
      <c r="AD779" s="86">
        <f>AVERAGEIFS($D$2:D779, $B$2:B779, B779)</f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f>AVERAGEIFS($C$2:C780, $B$2:B780, B780)</f>
        <v>20.94736842105263</v>
      </c>
      <c r="AB780" s="86">
        <f>AVERAGEIFS($I$2:I780, $B$2:B780, B780)</f>
        <v>0.43421052631578949</v>
      </c>
      <c r="AC780" s="86">
        <f>AVERAGEIFS($J$2:J780, $B$2:B780, B780)</f>
        <v>0.46842105263157885</v>
      </c>
      <c r="AD780" s="86">
        <f>AVERAGEIFS($D$2:D780, $B$2:B780, B780)</f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f>AVERAGEIFS($C$2:C781, $B$2:B781, B781)</f>
        <v>17.210526315789473</v>
      </c>
      <c r="AB781" s="86">
        <f>AVERAGEIFS($I$2:I781, $B$2:B781, B781)</f>
        <v>0.45526315789473676</v>
      </c>
      <c r="AC781" s="86">
        <f>AVERAGEIFS($J$2:J781, $B$2:B781, B781)</f>
        <v>0.48789473684210533</v>
      </c>
      <c r="AD781" s="86">
        <f>AVERAGEIFS($D$2:D781, $B$2:B781, B781)</f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f>AVERAGEIFS($C$2:C782, $B$2:B782, B782)</f>
        <v>17.8</v>
      </c>
      <c r="AB782" s="86">
        <f>AVERAGEIFS($I$2:I782, $B$2:B782, B782)</f>
        <v>0.57000000000000006</v>
      </c>
      <c r="AC782" s="86">
        <f>AVERAGEIFS($J$2:J782, $B$2:B782, B782)</f>
        <v>0.53</v>
      </c>
      <c r="AD782" s="86">
        <f>AVERAGEIFS($D$2:D782, $B$2:B782, B782)</f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f>AVERAGEIFS($C$2:C783, $B$2:B783, B783)</f>
        <v>11.72972972972973</v>
      </c>
      <c r="AB783" s="86">
        <f>AVERAGEIFS($I$2:I783, $B$2:B783, B783)</f>
        <v>0.41756756756756752</v>
      </c>
      <c r="AC783" s="86">
        <f>AVERAGEIFS($J$2:J783, $B$2:B783, B783)</f>
        <v>0.47459459459459463</v>
      </c>
      <c r="AD783" s="86">
        <f>AVERAGEIFS($D$2:D783, $B$2:B783, B783)</f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f>AVERAGEIFS($C$2:C784, $B$2:B784, B784)</f>
        <v>12.488372093023257</v>
      </c>
      <c r="AB784" s="86">
        <f>AVERAGEIFS($I$2:I784, $B$2:B784, B784)</f>
        <v>0.53023255813953485</v>
      </c>
      <c r="AC784" s="86">
        <f>AVERAGEIFS($J$2:J784, $B$2:B784, B784)</f>
        <v>0.51534883720930236</v>
      </c>
      <c r="AD784" s="86">
        <f>AVERAGEIFS($D$2:D784, $B$2:B784, B784)</f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f>AVERAGEIFS($C$2:C785, $B$2:B785, B785)</f>
        <v>12.125</v>
      </c>
      <c r="AB785" s="86">
        <f>AVERAGEIFS($I$2:I785, $B$2:B785, B785)</f>
        <v>0.44999999999999996</v>
      </c>
      <c r="AC785" s="86">
        <f>AVERAGEIFS($J$2:J785, $B$2:B785, B785)</f>
        <v>0.49625000000000002</v>
      </c>
      <c r="AD785" s="86">
        <f>AVERAGEIFS($D$2:D785, $B$2:B785, B785)</f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f>AVERAGEIFS($C$2:C786, $B$2:B786, B786)</f>
        <v>22.166666666666668</v>
      </c>
      <c r="AB786" s="86">
        <f>AVERAGEIFS($I$2:I786, $B$2:B786, B786)</f>
        <v>0.45416666666666666</v>
      </c>
      <c r="AC786" s="86">
        <f>AVERAGEIFS($J$2:J786, $B$2:B786, B786)</f>
        <v>0.46166666666666661</v>
      </c>
      <c r="AD786" s="86">
        <f>AVERAGEIFS($D$2:D786, $B$2:B786, B786)</f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f>AVERAGEIFS($C$2:C787, $B$2:B787, B787)</f>
        <v>18.833333333333332</v>
      </c>
      <c r="AB787" s="86">
        <f>AVERAGEIFS($I$2:I787, $B$2:B787, B787)</f>
        <v>0.38214285714285706</v>
      </c>
      <c r="AC787" s="86">
        <f>AVERAGEIFS($J$2:J787, $B$2:B787, B787)</f>
        <v>0.45285714285714296</v>
      </c>
      <c r="AD787" s="86">
        <f>AVERAGEIFS($D$2:D787, $B$2:B787, B787)</f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f>AVERAGEIFS($C$2:C788, $B$2:B788, B788)</f>
        <v>11.8</v>
      </c>
      <c r="AB788" s="86">
        <f>AVERAGEIFS($I$2:I788, $B$2:B788, B788)</f>
        <v>0.27999999999999997</v>
      </c>
      <c r="AC788" s="86">
        <f>AVERAGEIFS($J$2:J788, $B$2:B788, B788)</f>
        <v>0.376</v>
      </c>
      <c r="AD788" s="86">
        <f>AVERAGEIFS($D$2:D788, $B$2:B788, B788)</f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f>AVERAGEIFS($C$2:C789, $B$2:B789, B789)</f>
        <v>9.6666666666666661</v>
      </c>
      <c r="AB789" s="86">
        <f>AVERAGEIFS($I$2:I789, $B$2:B789, B789)</f>
        <v>0.41111111111111115</v>
      </c>
      <c r="AC789" s="86">
        <f>AVERAGEIFS($J$2:J789, $B$2:B789, B789)</f>
        <v>0.46277777777777768</v>
      </c>
      <c r="AD789" s="86">
        <f>AVERAGEIFS($D$2:D789, $B$2:B789, B789)</f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f>AVERAGEIFS($C$2:C790, $B$2:B790, B790)</f>
        <v>9.2424242424242422</v>
      </c>
      <c r="AB790" s="86">
        <f>AVERAGEIFS($I$2:I790, $B$2:B790, B790)</f>
        <v>0.45909090909090911</v>
      </c>
      <c r="AC790" s="86">
        <f>AVERAGEIFS($J$2:J790, $B$2:B790, B790)</f>
        <v>0.47757575757575754</v>
      </c>
      <c r="AD790" s="86">
        <f>AVERAGEIFS($D$2:D790, $B$2:B790, B790)</f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f>AVERAGEIFS($C$2:C791, $B$2:B791, B791)</f>
        <v>11.736842105263158</v>
      </c>
      <c r="AB791" s="86">
        <f>AVERAGEIFS($I$2:I791, $B$2:B791, B791)</f>
        <v>0.4263157894736842</v>
      </c>
      <c r="AC791" s="86">
        <f>AVERAGEIFS($J$2:J791, $B$2:B791, B791)</f>
        <v>0.48026315789473695</v>
      </c>
      <c r="AD791" s="86">
        <f>AVERAGEIFS($D$2:D791, $B$2:B791, B791)</f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f>AVERAGEIFS($C$2:C792, $B$2:B792, B792)</f>
        <v>21.90625</v>
      </c>
      <c r="AB792" s="86">
        <f>AVERAGEIFS($I$2:I792, $B$2:B792, B792)</f>
        <v>0.40625</v>
      </c>
      <c r="AC792" s="86">
        <f>AVERAGEIFS($J$2:J792, $B$2:B792, B792)</f>
        <v>0.45437500000000003</v>
      </c>
      <c r="AD792" s="86">
        <f>AVERAGEIFS($D$2:D792, $B$2:B792, B792)</f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f>AVERAGEIFS($C$2:C793, $B$2:B793, B793)</f>
        <v>12.333333333333334</v>
      </c>
      <c r="AB793" s="86">
        <f>AVERAGEIFS($I$2:I793, $B$2:B793, B793)</f>
        <v>0.6333333333333333</v>
      </c>
      <c r="AC793" s="86">
        <f>AVERAGEIFS($J$2:J793, $B$2:B793, B793)</f>
        <v>0.58333333333333337</v>
      </c>
      <c r="AD793" s="86">
        <f>AVERAGEIFS($D$2:D793, $B$2:B793, B793)</f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f>AVERAGEIFS($C$2:C794, $B$2:B794, B794)</f>
        <v>11.777777777777779</v>
      </c>
      <c r="AB794" s="86">
        <f>AVERAGEIFS($I$2:I794, $B$2:B794, B794)</f>
        <v>0.41296296296296298</v>
      </c>
      <c r="AC794" s="86">
        <f>AVERAGEIFS($J$2:J794, $B$2:B794, B794)</f>
        <v>0.47407407407407404</v>
      </c>
      <c r="AD794" s="86">
        <f>AVERAGEIFS($D$2:D794, $B$2:B794, B794)</f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f>AVERAGEIFS($C$2:C795, $B$2:B795, B795)</f>
        <v>4</v>
      </c>
      <c r="AB795" s="86">
        <f>AVERAGEIFS($I$2:I795, $B$2:B795, B795)</f>
        <v>0.75</v>
      </c>
      <c r="AC795" s="86">
        <f>AVERAGEIFS($J$2:J795, $B$2:B795, B795)</f>
        <v>0.69</v>
      </c>
      <c r="AD795" s="86">
        <f>AVERAGEIFS($D$2:D795, $B$2:B795, B795)</f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f>AVERAGEIFS($C$2:C796, $B$2:B796, B796)</f>
        <v>12.444444444444445</v>
      </c>
      <c r="AB796" s="86">
        <f>AVERAGEIFS($I$2:I796, $B$2:B796, B796)</f>
        <v>0.63888888888888884</v>
      </c>
      <c r="AC796" s="86">
        <f>AVERAGEIFS($J$2:J796, $B$2:B796, B796)</f>
        <v>0.56000000000000005</v>
      </c>
      <c r="AD796" s="86">
        <f>AVERAGEIFS($D$2:D796, $B$2:B796, B796)</f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f>AVERAGEIFS($C$2:C797, $B$2:B797, B797)</f>
        <v>21.684210526315791</v>
      </c>
      <c r="AB797" s="86">
        <f>AVERAGEIFS($I$2:I797, $B$2:B797, B797)</f>
        <v>0.57105263157894737</v>
      </c>
      <c r="AC797" s="86">
        <f>AVERAGEIFS($J$2:J797, $B$2:B797, B797)</f>
        <v>0.52315789473684204</v>
      </c>
      <c r="AD797" s="86">
        <f>AVERAGEIFS($D$2:D797, $B$2:B797, B797)</f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f>AVERAGEIFS($C$2:C798, $B$2:B798, B798)</f>
        <v>23.580645161290324</v>
      </c>
      <c r="AB798" s="86">
        <f>AVERAGEIFS($I$2:I798, $B$2:B798, B798)</f>
        <v>0.41774193548387101</v>
      </c>
      <c r="AC798" s="86">
        <f>AVERAGEIFS($J$2:J798, $B$2:B798, B798)</f>
        <v>0.47516129032258053</v>
      </c>
      <c r="AD798" s="86">
        <f>AVERAGEIFS($D$2:D798, $B$2:B798, B798)</f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f>AVERAGEIFS($C$2:C799, $B$2:B799, B799)</f>
        <v>21.757575757575758</v>
      </c>
      <c r="AB799" s="86">
        <f>AVERAGEIFS($I$2:I799, $B$2:B799, B799)</f>
        <v>0.41666666666666669</v>
      </c>
      <c r="AC799" s="86">
        <f>AVERAGEIFS($J$2:J799, $B$2:B799, B799)</f>
        <v>0.46030303030303032</v>
      </c>
      <c r="AD799" s="86">
        <f>AVERAGEIFS($D$2:D799, $B$2:B799, B799)</f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f>AVERAGEIFS($C$2:C800, $B$2:B800, B800)</f>
        <v>21.05</v>
      </c>
      <c r="AB800" s="86">
        <f>AVERAGEIFS($I$2:I800, $B$2:B800, B800)</f>
        <v>0.57999999999999996</v>
      </c>
      <c r="AC800" s="86">
        <f>AVERAGEIFS($J$2:J800, $B$2:B800, B800)</f>
        <v>0.52949999999999997</v>
      </c>
      <c r="AD800" s="86">
        <f>AVERAGEIFS($D$2:D800, $B$2:B800, B800)</f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f>AVERAGEIFS($C$2:C801, $B$2:B801, B801)</f>
        <v>18.767441860465116</v>
      </c>
      <c r="AB801" s="86">
        <f>AVERAGEIFS($I$2:I801, $B$2:B801, B801)</f>
        <v>0.39069767441860459</v>
      </c>
      <c r="AC801" s="86">
        <f>AVERAGEIFS($J$2:J801, $B$2:B801, B801)</f>
        <v>0.45744186046511631</v>
      </c>
      <c r="AD801" s="86">
        <f>AVERAGEIFS($D$2:D801, $B$2:B801, B801)</f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f>AVERAGEIFS($C$2:C802, $B$2:B802, B802)</f>
        <v>12.470588235294118</v>
      </c>
      <c r="AB802" s="86">
        <f>AVERAGEIFS($I$2:I802, $B$2:B802, B802)</f>
        <v>0.46764705882352936</v>
      </c>
      <c r="AC802" s="86">
        <f>AVERAGEIFS($J$2:J802, $B$2:B802, B802)</f>
        <v>0.50529411764705878</v>
      </c>
      <c r="AD802" s="86">
        <f>AVERAGEIFS($D$2:D802, $B$2:B802, B802)</f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f>AVERAGEIFS($C$2:C803, $B$2:B803, B803)</f>
        <v>11.714285714285714</v>
      </c>
      <c r="AB803" s="86">
        <f>AVERAGEIFS($I$2:I803, $B$2:B803, B803)</f>
        <v>0.42499999999999999</v>
      </c>
      <c r="AC803" s="86">
        <f>AVERAGEIFS($J$2:J803, $B$2:B803, B803)</f>
        <v>0.48035714285714282</v>
      </c>
      <c r="AD803" s="86">
        <f>AVERAGEIFS($D$2:D803, $B$2:B803, B803)</f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25.333333333333332</v>
      </c>
      <c r="AB804" s="86">
        <f>AVERAGEIFS($I$2:I804, $B$2:B804, B804)</f>
        <v>0.62333333333333341</v>
      </c>
      <c r="AC804" s="86">
        <f>AVERAGEIFS($J$2:J804, $B$2:B804, B804)</f>
        <v>0.54733333333333334</v>
      </c>
      <c r="AD804" s="86">
        <f>AVERAGEIFS($D$2:D804, $B$2:B804, B804)</f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f>AVERAGEIFS($C$2:C805, $B$2:B805, B805)</f>
        <v>24.104166666666668</v>
      </c>
      <c r="AB805" s="86">
        <f>AVERAGEIFS($I$2:I805, $B$2:B805, B805)</f>
        <v>0.54999999999999993</v>
      </c>
      <c r="AC805" s="86">
        <f>AVERAGEIFS($J$2:J805, $B$2:B805, B805)</f>
        <v>0.53354166666666658</v>
      </c>
      <c r="AD805" s="86">
        <f>AVERAGEIFS($D$2:D805, $B$2:B805, B805)</f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f>AVERAGEIFS($C$2:C806, $B$2:B806, B806)</f>
        <v>25</v>
      </c>
      <c r="AB806" s="86">
        <f>AVERAGEIFS($I$2:I806, $B$2:B806, B806)</f>
        <v>0.51</v>
      </c>
      <c r="AC806" s="86">
        <f>AVERAGEIFS($J$2:J806, $B$2:B806, B806)</f>
        <v>0.51000000000000012</v>
      </c>
      <c r="AD806" s="86">
        <f>AVERAGEIFS($D$2:D806, $B$2:B806, B806)</f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f>AVERAGEIFS($C$2:C807, $B$2:B807, B807)</f>
        <v>17.100000000000001</v>
      </c>
      <c r="AB807" s="86">
        <f>AVERAGEIFS($I$2:I807, $B$2:B807, B807)</f>
        <v>0.44499999999999995</v>
      </c>
      <c r="AC807" s="86">
        <f>AVERAGEIFS($J$2:J807, $B$2:B807, B807)</f>
        <v>0.48100000000000004</v>
      </c>
      <c r="AD807" s="86">
        <f>AVERAGEIFS($D$2:D807, $B$2:B807, B807)</f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f>AVERAGEIFS($C$2:C808, $B$2:B808, B808)</f>
        <v>11.666666666666666</v>
      </c>
      <c r="AB808" s="86">
        <f>AVERAGEIFS($I$2:I808, $B$2:B808, B808)</f>
        <v>0.4217948717948718</v>
      </c>
      <c r="AC808" s="86">
        <f>AVERAGEIFS($J$2:J808, $B$2:B808, B808)</f>
        <v>0.47692307692307706</v>
      </c>
      <c r="AD808" s="86">
        <f>AVERAGEIFS($D$2:D808, $B$2:B808, B808)</f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f>AVERAGEIFS($C$2:C809, $B$2:B809, B809)</f>
        <v>4.5</v>
      </c>
      <c r="AB809" s="86">
        <f>AVERAGEIFS($I$2:I809, $B$2:B809, B809)</f>
        <v>0.5</v>
      </c>
      <c r="AC809" s="86">
        <f>AVERAGEIFS($J$2:J809, $B$2:B809, B809)</f>
        <v>0.52</v>
      </c>
      <c r="AD809" s="86">
        <f>AVERAGEIFS($D$2:D809, $B$2:B809, B809)</f>
        <v>0.5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6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70</v>
      </c>
      <c r="E2" s="4">
        <f>AVERAGEIFS('Tourney History'!C:C,'Tourney History'!B:B,A2)</f>
        <v>23.333333333333332</v>
      </c>
      <c r="F2" s="35">
        <f t="array" ref="F2">MAX(IF('Tourney History'!B:B=A2, 'Tourney History'!C:C))</f>
        <v>35</v>
      </c>
      <c r="G2" s="34">
        <f>COUNTIFS('Tourney History'!B:B,A2,'Tourney History'!D:D, 1)</f>
        <v>2</v>
      </c>
      <c r="H2" s="2">
        <f>COUNTIFS('Tourney History'!B:B,A2,'Tourney History'!D:D, 0)</f>
        <v>1</v>
      </c>
      <c r="I2" s="88">
        <f>LOOKUP(2, 1/('Tourney History'!$B:$B=A2), 'Tourney History'!$AD:$AD)</f>
        <v>0</v>
      </c>
      <c r="J2" s="34">
        <f>SUMIFS('Tourney History'!F:F,'Tourney History'!B:B,A2)</f>
        <v>8</v>
      </c>
      <c r="K2" s="2">
        <f>SUMIFS('Tourney History'!E:E,'Tourney History'!B:B,A2)-J2</f>
        <v>6</v>
      </c>
      <c r="L2" s="88">
        <f>LOOKUP(2, 1/('Tourney History'!$B:$B=A2), 'Tourney History'!$AB:$AB)</f>
        <v>0</v>
      </c>
      <c r="M2" s="34">
        <f>SUMIFS('Tourney History'!H:H,'Tourney History'!B:B,A2)</f>
        <v>32</v>
      </c>
      <c r="N2" s="2">
        <f>SUMIFS('Tourney History'!G:G,'Tourney History'!B:B,A2)-M2</f>
        <v>31</v>
      </c>
      <c r="O2" s="88">
        <f>LOOKUP(2, 1/('Tourney History'!$B:$B=A2), 'Tourney History'!$AC:$AC)</f>
        <v>0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2</v>
      </c>
      <c r="S2" s="2">
        <f>COUNTIFS('Tourney History'!$B:$B,$A$2,'Tourney History'!N:N, 1)</f>
        <v>3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177</v>
      </c>
      <c r="E4" s="4">
        <f>AVERAGEIFS('Tourney History'!C:C,'Tourney History'!B:B,A4)</f>
        <v>22.125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</v>
      </c>
      <c r="J4" s="34">
        <f>SUMIFS('Tourney History'!F:F,'Tourney History'!B:B,A4)</f>
        <v>14</v>
      </c>
      <c r="K4" s="2">
        <f>SUMIFS('Tourney History'!E:E,'Tourney History'!B:B,A4)-J4</f>
        <v>20</v>
      </c>
      <c r="L4" s="88">
        <f>LOOKUP(2, 1/('Tourney History'!$B:$B=A4), 'Tourney History'!$AB:$AB)</f>
        <v>0</v>
      </c>
      <c r="M4" s="34">
        <f>SUMIFS('Tourney History'!H:H,'Tourney History'!B:B,A4)</f>
        <v>63</v>
      </c>
      <c r="N4" s="2">
        <f>SUMIFS('Tourney History'!G:G,'Tourney History'!B:B,A4)-M4</f>
        <v>73</v>
      </c>
      <c r="O4" s="88">
        <f>LOOKUP(2, 1/('Tourney History'!$B:$B=A4), 'Tourney History'!$AC:$AC)</f>
        <v>0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2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83</v>
      </c>
      <c r="E9" s="4">
        <f>AVERAGEIFS('Tourney History'!C:C,'Tourney History'!B:B,A9)</f>
        <v>20.75</v>
      </c>
      <c r="F9" s="35">
        <f t="array" ref="F9">MAX(IF('Tourney History'!B:B=A9, 'Tourney History'!C:C))</f>
        <v>27</v>
      </c>
      <c r="G9" s="34">
        <f>COUNTIFS('Tourney History'!B:B,A9,'Tourney History'!D:D, 1)</f>
        <v>2</v>
      </c>
      <c r="H9" s="2">
        <f>COUNTIFS('Tourney History'!B:B,A9,'Tourney History'!D:D, 0)</f>
        <v>2</v>
      </c>
      <c r="I9" s="88">
        <f>LOOKUP(2, 1/('Tourney History'!$B:$B=A9), 'Tourney History'!$AD:$AD)</f>
        <v>0</v>
      </c>
      <c r="J9" s="34">
        <f>SUMIFS('Tourney History'!F:F,'Tourney History'!B:B,A9)</f>
        <v>10</v>
      </c>
      <c r="K9" s="2">
        <f>SUMIFS('Tourney History'!E:E,'Tourney History'!B:B,A9)-J9</f>
        <v>9</v>
      </c>
      <c r="L9" s="88">
        <f>LOOKUP(2, 1/('Tourney History'!$B:$B=A9), 'Tourney History'!$AB:$AB)</f>
        <v>0</v>
      </c>
      <c r="M9" s="34">
        <f>SUMIFS('Tourney History'!H:H,'Tourney History'!B:B,A9)</f>
        <v>40</v>
      </c>
      <c r="N9" s="2">
        <f>SUMIFS('Tourney History'!G:G,'Tourney History'!B:B,A9)-M9</f>
        <v>43</v>
      </c>
      <c r="O9" s="88">
        <f>LOOKUP(2, 1/('Tourney History'!$B:$B=A9), 'Tourney History'!$AC:$AC)</f>
        <v>0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2</v>
      </c>
      <c r="S9" s="2">
        <f>COUNTIFS('Tourney History'!$B:$B,$A$9,'Tourney History'!N:N, 1)</f>
        <v>3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1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144</v>
      </c>
      <c r="E16" s="4">
        <f>AVERAGEIFS('Tourney History'!C:C,'Tourney History'!B:B,A16)</f>
        <v>13.090909090909092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29</v>
      </c>
      <c r="K16" s="2">
        <f>SUMIFS('Tourney History'!E:E,'Tourney History'!B:B,A16)-J16</f>
        <v>19</v>
      </c>
      <c r="L16" s="88">
        <f>LOOKUP(2, 1/('Tourney History'!$B:$B=A16), 'Tourney History'!$AB:$AB)</f>
        <v>0</v>
      </c>
      <c r="M16" s="34">
        <f>SUMIFS('Tourney History'!H:H,'Tourney History'!B:B,A16)</f>
        <v>112</v>
      </c>
      <c r="N16" s="2">
        <f>SUMIFS('Tourney History'!G:G,'Tourney History'!B:B,A16)-M16</f>
        <v>86</v>
      </c>
      <c r="O16" s="88">
        <f>LOOKUP(2, 1/('Tourney History'!$B:$B=A16), 'Tourney History'!$AC:$AC)</f>
        <v>0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2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238</v>
      </c>
      <c r="E17" s="4">
        <f>AVERAGEIFS('Tourney History'!C:C,'Tourney History'!B:B,A17)</f>
        <v>29.75</v>
      </c>
      <c r="F17" s="35">
        <f t="array" ref="F17">MAX(IF('Tourney History'!B:B=A17, 'Tourney History'!C:C))</f>
        <v>40</v>
      </c>
      <c r="G17" s="34">
        <f>COUNTIFS('Tourney History'!B:B,A17,'Tourney History'!D:D, 1)</f>
        <v>6</v>
      </c>
      <c r="H17" s="2">
        <f>COUNTIFS('Tourney History'!B:B,A17,'Tourney History'!D:D, 0)</f>
        <v>2</v>
      </c>
      <c r="I17" s="88">
        <f>LOOKUP(2, 1/('Tourney History'!$B:$B=A17), 'Tourney History'!$AD:$AD)</f>
        <v>0</v>
      </c>
      <c r="J17" s="34">
        <f>SUMIFS('Tourney History'!F:F,'Tourney History'!B:B,A17)</f>
        <v>21</v>
      </c>
      <c r="K17" s="2">
        <f>SUMIFS('Tourney History'!E:E,'Tourney History'!B:B,A17)-J17</f>
        <v>14</v>
      </c>
      <c r="L17" s="88">
        <f>LOOKUP(2, 1/('Tourney History'!$B:$B=A17), 'Tourney History'!$AB:$AB)</f>
        <v>0</v>
      </c>
      <c r="M17" s="34">
        <f>SUMIFS('Tourney History'!H:H,'Tourney History'!B:B,A17)</f>
        <v>81</v>
      </c>
      <c r="N17" s="2">
        <f>SUMIFS('Tourney History'!G:G,'Tourney History'!B:B,A17)-M17</f>
        <v>69</v>
      </c>
      <c r="O17" s="88">
        <f>LOOKUP(2, 1/('Tourney History'!$B:$B=A17), 'Tourney History'!$AC:$AC)</f>
        <v>0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4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184</v>
      </c>
      <c r="E25" s="4">
        <f>AVERAGEIFS('Tourney History'!C:C,'Tourney History'!B:B,A25)</f>
        <v>30.666666666666668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2</v>
      </c>
      <c r="I25" s="88">
        <f>LOOKUP(2, 1/('Tourney History'!$B:$B=A25), 'Tourney History'!$AD:$AD)</f>
        <v>0</v>
      </c>
      <c r="J25" s="34">
        <f>SUMIFS('Tourney History'!F:F,'Tourney History'!B:B,A25)</f>
        <v>14</v>
      </c>
      <c r="K25" s="2">
        <f>SUMIFS('Tourney History'!E:E,'Tourney History'!B:B,A25)-J25</f>
        <v>13</v>
      </c>
      <c r="L25" s="88">
        <f>LOOKUP(2, 1/('Tourney History'!$B:$B=A25), 'Tourney History'!$AB:$AB)</f>
        <v>0</v>
      </c>
      <c r="M25" s="34">
        <f>SUMIFS('Tourney History'!H:H,'Tourney History'!B:B,A25)</f>
        <v>57</v>
      </c>
      <c r="N25" s="2">
        <f>SUMIFS('Tourney History'!G:G,'Tourney History'!B:B,A25)-M25</f>
        <v>53</v>
      </c>
      <c r="O25" s="88">
        <f>LOOKUP(2, 1/('Tourney History'!$B:$B=A25), 'Tourney History'!$AC:$AC)</f>
        <v>0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3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34</v>
      </c>
      <c r="E33" s="4">
        <f>AVERAGEIFS('Tourney History'!C:C,'Tourney History'!B:B,A33)</f>
        <v>17</v>
      </c>
      <c r="F33" s="35">
        <f t="array" ref="F33">MAX(IF('Tourney History'!B:B=A33, 'Tourney History'!C:C))</f>
        <v>19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</v>
      </c>
      <c r="J33" s="34">
        <f>SUMIFS('Tourney History'!F:F,'Tourney History'!B:B,A33)</f>
        <v>4</v>
      </c>
      <c r="K33" s="2">
        <f>SUMIFS('Tourney History'!E:E,'Tourney History'!B:B,A33)-J33</f>
        <v>5</v>
      </c>
      <c r="L33" s="88">
        <f>LOOKUP(2, 1/('Tourney History'!$B:$B=A33), 'Tourney History'!$AB:$AB)</f>
        <v>0</v>
      </c>
      <c r="M33" s="34">
        <f>SUMIFS('Tourney History'!H:H,'Tourney History'!B:B,A33)</f>
        <v>18</v>
      </c>
      <c r="N33" s="2">
        <f>SUMIFS('Tourney History'!G:G,'Tourney History'!B:B,A33)-M33</f>
        <v>18</v>
      </c>
      <c r="O33" s="88">
        <f>LOOKUP(2, 1/('Tourney History'!$B:$B=A33), 'Tourney History'!$AC:$AC)</f>
        <v>0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2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171</v>
      </c>
      <c r="E34" s="4">
        <f>AVERAGEIFS('Tourney History'!C:C,'Tourney History'!B:B,A34)</f>
        <v>28.5</v>
      </c>
      <c r="F34" s="35">
        <f t="array" ref="F34">MAX(IF('Tourney History'!B:B=A34, 'Tourney History'!C:C))</f>
        <v>40</v>
      </c>
      <c r="G34" s="34">
        <f>COUNTIFS('Tourney History'!B:B,A34,'Tourney History'!D:D, 1)</f>
        <v>3</v>
      </c>
      <c r="H34" s="2">
        <f>COUNTIFS('Tourney History'!B:B,A34,'Tourney History'!D:D, 0)</f>
        <v>3</v>
      </c>
      <c r="I34" s="88">
        <f>LOOKUP(2, 1/('Tourney History'!$B:$B=A34), 'Tourney History'!$AD:$AD)</f>
        <v>0</v>
      </c>
      <c r="J34" s="34">
        <f>SUMIFS('Tourney History'!F:F,'Tourney History'!B:B,A34)</f>
        <v>14</v>
      </c>
      <c r="K34" s="2">
        <f>SUMIFS('Tourney History'!E:E,'Tourney History'!B:B,A34)-J34</f>
        <v>14</v>
      </c>
      <c r="L34" s="88">
        <f>LOOKUP(2, 1/('Tourney History'!$B:$B=A34), 'Tourney History'!$AB:$AB)</f>
        <v>0</v>
      </c>
      <c r="M34" s="34">
        <f>SUMIFS('Tourney History'!H:H,'Tourney History'!B:B,A34)</f>
        <v>60</v>
      </c>
      <c r="N34" s="2">
        <f>SUMIFS('Tourney History'!G:G,'Tourney History'!B:B,A34)-M34</f>
        <v>62</v>
      </c>
      <c r="O34" s="88">
        <f>LOOKUP(2, 1/('Tourney History'!$B:$B=A34), 'Tourney History'!$AC:$AC)</f>
        <v>0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2</v>
      </c>
      <c r="S34" s="2">
        <f>COUNTIFS('Tourney History'!$B:$B,$A$34,'Tourney History'!N:N, 1)</f>
        <v>2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3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122</v>
      </c>
      <c r="E35" s="4">
        <f>AVERAGEIFS('Tourney History'!C:C,'Tourney History'!B:B,A35)</f>
        <v>30.5</v>
      </c>
      <c r="F35" s="35">
        <f t="array" ref="F35">MAX(IF('Tourney History'!B:B=A35, 'Tourney History'!C:C))</f>
        <v>35</v>
      </c>
      <c r="G35" s="34">
        <f>COUNTIFS('Tourney History'!B:B,A35,'Tourney History'!D:D, 1)</f>
        <v>2</v>
      </c>
      <c r="H35" s="2">
        <f>COUNTIFS('Tourney History'!B:B,A35,'Tourney History'!D:D, 0)</f>
        <v>2</v>
      </c>
      <c r="I35" s="88">
        <f>LOOKUP(2, 1/('Tourney History'!$B:$B=A35), 'Tourney History'!$AD:$AD)</f>
        <v>0</v>
      </c>
      <c r="J35" s="34">
        <f>SUMIFS('Tourney History'!F:F,'Tourney History'!B:B,A35)</f>
        <v>10</v>
      </c>
      <c r="K35" s="2">
        <f>SUMIFS('Tourney History'!E:E,'Tourney History'!B:B,A35)-J35</f>
        <v>9</v>
      </c>
      <c r="L35" s="88">
        <f>LOOKUP(2, 1/('Tourney History'!$B:$B=A35), 'Tourney History'!$AB:$AB)</f>
        <v>0</v>
      </c>
      <c r="M35" s="34">
        <f>SUMIFS('Tourney History'!H:H,'Tourney History'!B:B,A35)</f>
        <v>40</v>
      </c>
      <c r="N35" s="2">
        <f>SUMIFS('Tourney History'!G:G,'Tourney History'!B:B,A35)-M35</f>
        <v>43</v>
      </c>
      <c r="O35" s="88">
        <f>LOOKUP(2, 1/('Tourney History'!$B:$B=A35), 'Tourney History'!$AC:$AC)</f>
        <v>0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2</v>
      </c>
      <c r="S35" s="2">
        <f>COUNTIFS('Tourney History'!$B:$B,$A$35,'Tourney History'!N:N, 1)</f>
        <v>3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325</v>
      </c>
      <c r="E38" s="4">
        <f>AVERAGEIFS('Tourney History'!C:C,'Tourney History'!B:B,A38)</f>
        <v>32.5</v>
      </c>
      <c r="F38" s="35">
        <f t="array" ref="F38">MAX(IF('Tourney History'!B:B=A38, 'Tourney History'!C:C))</f>
        <v>66</v>
      </c>
      <c r="G38" s="34">
        <f>COUNTIFS('Tourney History'!B:B,A38,'Tourney History'!D:D, 1)</f>
        <v>7</v>
      </c>
      <c r="H38" s="2">
        <f>COUNTIFS('Tourney History'!B:B,A38,'Tourney History'!D:D, 0)</f>
        <v>3</v>
      </c>
      <c r="I38" s="88">
        <f>LOOKUP(2, 1/('Tourney History'!$B:$B=A38), 'Tourney History'!$AD:$AD)</f>
        <v>0</v>
      </c>
      <c r="J38" s="34">
        <f>SUMIFS('Tourney History'!F:F,'Tourney History'!B:B,A38)</f>
        <v>26</v>
      </c>
      <c r="K38" s="2">
        <f>SUMIFS('Tourney History'!E:E,'Tourney History'!B:B,A38)-J38</f>
        <v>16</v>
      </c>
      <c r="L38" s="88">
        <f>LOOKUP(2, 1/('Tourney History'!$B:$B=A38), 'Tourney History'!$AB:$AB)</f>
        <v>0</v>
      </c>
      <c r="M38" s="34">
        <f>SUMIFS('Tourney History'!H:H,'Tourney History'!B:B,A38)</f>
        <v>95</v>
      </c>
      <c r="N38" s="2">
        <f>SUMIFS('Tourney History'!G:G,'Tourney History'!B:B,A38)-M38</f>
        <v>85</v>
      </c>
      <c r="O38" s="88">
        <f>LOOKUP(2, 1/('Tourney History'!$B:$B=A38), 'Tourney History'!$AC:$AC)</f>
        <v>0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4</v>
      </c>
      <c r="S38" s="2">
        <f>COUNTIFS('Tourney History'!$B:$B,$A$38,'Tourney History'!N:N, 1)</f>
        <v>3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3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145</v>
      </c>
      <c r="E40" s="4">
        <f>AVERAGEIFS('Tourney History'!C:C,'Tourney History'!B:B,A40)</f>
        <v>48.333333333333336</v>
      </c>
      <c r="F40" s="35">
        <f t="array" ref="F40">MAX(IF('Tourney History'!B:B=A40, 'Tourney History'!C:C))</f>
        <v>50</v>
      </c>
      <c r="G40" s="34">
        <f>COUNTIFS('Tourney History'!B:B,A40,'Tourney History'!D:D, 1)</f>
        <v>2</v>
      </c>
      <c r="H40" s="2">
        <f>COUNTIFS('Tourney History'!B:B,A40,'Tourney History'!D:D, 0)</f>
        <v>1</v>
      </c>
      <c r="I40" s="88">
        <f>LOOKUP(2, 1/('Tourney History'!$B:$B=A40), 'Tourney History'!$AD:$AD)</f>
        <v>0</v>
      </c>
      <c r="J40" s="34">
        <f>SUMIFS('Tourney History'!F:F,'Tourney History'!B:B,A40)</f>
        <v>8</v>
      </c>
      <c r="K40" s="2">
        <f>SUMIFS('Tourney History'!E:E,'Tourney History'!B:B,A40)-J40</f>
        <v>6</v>
      </c>
      <c r="L40" s="88">
        <f>LOOKUP(2, 1/('Tourney History'!$B:$B=A40), 'Tourney History'!$AB:$AB)</f>
        <v>0</v>
      </c>
      <c r="M40" s="34">
        <f>SUMIFS('Tourney History'!H:H,'Tourney History'!B:B,A40)</f>
        <v>32</v>
      </c>
      <c r="N40" s="2">
        <f>SUMIFS('Tourney History'!G:G,'Tourney History'!B:B,A40)-M40</f>
        <v>31</v>
      </c>
      <c r="O40" s="88">
        <f>LOOKUP(2, 1/('Tourney History'!$B:$B=A40), 'Tourney History'!$AC:$AC)</f>
        <v>0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2</v>
      </c>
      <c r="S40" s="2">
        <f>COUNTIFS('Tourney History'!$B:$B,$A$40,'Tourney History'!N:N, 1)</f>
        <v>3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1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107</v>
      </c>
      <c r="E42" s="4">
        <f>AVERAGEIFS('Tourney History'!C:C,'Tourney History'!B:B,A42)</f>
        <v>21.4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3</v>
      </c>
      <c r="I42" s="88">
        <f>LOOKUP(2, 1/('Tourney History'!$B:$B=A42), 'Tourney History'!$AD:$AD)</f>
        <v>0</v>
      </c>
      <c r="J42" s="34">
        <f>SUMIFS('Tourney History'!F:F,'Tourney History'!B:B,A42)</f>
        <v>11</v>
      </c>
      <c r="K42" s="2">
        <f>SUMIFS('Tourney History'!E:E,'Tourney History'!B:B,A42)-J42</f>
        <v>13</v>
      </c>
      <c r="L42" s="88">
        <f>LOOKUP(2, 1/('Tourney History'!$B:$B=A42), 'Tourney History'!$AB:$AB)</f>
        <v>0</v>
      </c>
      <c r="M42" s="34">
        <f>SUMIFS('Tourney History'!H:H,'Tourney History'!B:B,A42)</f>
        <v>50</v>
      </c>
      <c r="N42" s="2">
        <f>SUMIFS('Tourney History'!G:G,'Tourney History'!B:B,A42)-M42</f>
        <v>51</v>
      </c>
      <c r="O42" s="88">
        <f>LOOKUP(2, 1/('Tourney History'!$B:$B=A42), 'Tourney History'!$AC:$AC)</f>
        <v>0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2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55"/>
  <sheetViews>
    <sheetView topLeftCell="A230" workbookViewId="0">
      <selection activeCell="A244" sqref="A244:XFD244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24" activePane="bottomRight" state="frozen"/>
      <selection pane="topRight" activeCell="B1" sqref="B1"/>
      <selection pane="bottomLeft" activeCell="A2" sqref="A2"/>
      <selection pane="bottomRight" activeCell="B39" sqref="B39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362</v>
      </c>
      <c r="G2" s="66">
        <f>AVERAGEIFS('BA History'!C:C,'BA History'!B:B,A2)</f>
        <v>12.928571428571429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14</v>
      </c>
      <c r="K2" s="2">
        <f>COUNTIFS('BA History'!B:B,A2,'BA History'!D:D, 0)</f>
        <v>14</v>
      </c>
      <c r="L2" s="75">
        <f>LOOKUP(2, 1/('BA History'!$B:$B=A2), 'BA History'!$AK:$AK)</f>
        <v>0.5</v>
      </c>
      <c r="M2" s="34">
        <f>SUMIFS('BA History'!F:F,'BA History'!B:B,A2)</f>
        <v>60</v>
      </c>
      <c r="N2" s="2">
        <f>SUMIFS('BA History'!E:E,'BA History'!B:B,A2)-M2</f>
        <v>56</v>
      </c>
      <c r="O2" s="75">
        <f>LOOKUP(2, 1/('BA History'!$B:$B=A2), 'BA History'!$AI:$AI)</f>
        <v>0.52500000000000002</v>
      </c>
      <c r="P2" s="34">
        <f>SUMIFS('BA History'!H:H,'BA History'!B:B,A2)</f>
        <v>242</v>
      </c>
      <c r="Q2" s="2">
        <f>SUMIFS('BA History'!G:G,'BA History'!B:B,A2)-P2</f>
        <v>237</v>
      </c>
      <c r="R2" s="89">
        <f>LOOKUP(2, 1/('BA History'!$B:$B=A2), 'BA History'!$AJ:$AJ)</f>
        <v>0.50428571428571423</v>
      </c>
      <c r="S2" s="2">
        <f>COUNTIFS('BA History'!$B:$B,$A$2,'BA History'!K:K, 1)</f>
        <v>3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7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8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5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253</v>
      </c>
      <c r="G3" s="66">
        <f>AVERAGEIFS('BA History'!C:C,'BA History'!B:B,A3)</f>
        <v>15.8125</v>
      </c>
      <c r="H3" s="66">
        <f t="array" ref="H3">MEDIAN(IF('BA History'!B:B=A3, 'BA History'!C:C))</f>
        <v>15</v>
      </c>
      <c r="I3" s="35">
        <f t="array" ref="I3">MAX(IF('BA History'!B:B=A3, 'BA History'!C:C))</f>
        <v>27</v>
      </c>
      <c r="J3" s="34">
        <f>COUNTIFS('BA History'!B:B,A3,'BA History'!D:D, 1)</f>
        <v>9</v>
      </c>
      <c r="K3" s="2">
        <f>COUNTIFS('BA History'!B:B,A3,'BA History'!D:D, 0)</f>
        <v>7</v>
      </c>
      <c r="L3" s="75">
        <f>LOOKUP(2, 1/('BA History'!$B:$B=A3), 'BA History'!$AK:$AK)</f>
        <v>0.5625</v>
      </c>
      <c r="M3" s="34">
        <f>SUMIFS('BA History'!F:F,'BA History'!B:B,A3)</f>
        <v>37</v>
      </c>
      <c r="N3" s="2">
        <f>SUMIFS('BA History'!E:E,'BA History'!B:B,A3)-M3</f>
        <v>28</v>
      </c>
      <c r="O3" s="75">
        <f>LOOKUP(2, 1/('BA History'!$B:$B=A3), 'BA History'!$AI:$AI)</f>
        <v>0.58437499999999998</v>
      </c>
      <c r="P3" s="34">
        <f>SUMIFS('BA History'!H:H,'BA History'!B:B,A3)</f>
        <v>142</v>
      </c>
      <c r="Q3" s="2">
        <f>SUMIFS('BA History'!G:G,'BA History'!B:B,A3)-P3</f>
        <v>129</v>
      </c>
      <c r="R3" s="89">
        <f>LOOKUP(2, 1/('BA History'!$B:$B=A3), 'BA History'!$AJ:$AJ)</f>
        <v>0.52187499999999998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5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701</v>
      </c>
      <c r="G5" s="66">
        <f>AVERAGEIFS('BA History'!C:C,'BA History'!B:B,A5)</f>
        <v>16.302325581395348</v>
      </c>
      <c r="H5" s="66">
        <f t="array" ref="H5">MEDIAN(IF('BA History'!B:B=A5, 'BA History'!C:C))</f>
        <v>14</v>
      </c>
      <c r="I5" s="35">
        <f t="array" ref="I5">MAX(IF('BA History'!B:B=A5, 'BA History'!C:C))</f>
        <v>44</v>
      </c>
      <c r="J5" s="34">
        <f>COUNTIFS('BA History'!B:B,A5,'BA History'!D:D, 1)</f>
        <v>24</v>
      </c>
      <c r="K5" s="2">
        <f>COUNTIFS('BA History'!B:B,A5,'BA History'!D:D, 0)</f>
        <v>19</v>
      </c>
      <c r="L5" s="75">
        <f>LOOKUP(2, 1/('BA History'!$B:$B=A5), 'BA History'!$AK:$AK)</f>
        <v>0.55813953488372092</v>
      </c>
      <c r="M5" s="34">
        <f>SUMIFS('BA History'!F:F,'BA History'!B:B,A5)</f>
        <v>92</v>
      </c>
      <c r="N5" s="2">
        <f>SUMIFS('BA History'!E:E,'BA History'!B:B,A5)-M5</f>
        <v>88</v>
      </c>
      <c r="O5" s="75">
        <f>LOOKUP(2, 1/('BA History'!$B:$B=A5), 'BA History'!$AI:$AI)</f>
        <v>0.49651162790697678</v>
      </c>
      <c r="P5" s="34">
        <f>SUMIFS('BA History'!H:H,'BA History'!B:B,A5)</f>
        <v>373</v>
      </c>
      <c r="Q5" s="2">
        <f>SUMIFS('BA History'!G:G,'BA History'!B:B,A5)-P5</f>
        <v>378</v>
      </c>
      <c r="R5" s="89">
        <f>LOOKUP(2, 1/('BA History'!$B:$B=A5), 'BA History'!$AJ:$AJ)</f>
        <v>0.48930232558139525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7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3</v>
      </c>
      <c r="AD5" s="2">
        <f>COUNTIFS('BA History'!$B:$B,$A$5,'BA History'!V:V, 1)</f>
        <v>6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8</v>
      </c>
      <c r="AH5" s="2">
        <f>COUNTIFS('BA History'!$B:$B,$A$5,'BA History'!Z:Z, 1)</f>
        <v>8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3</v>
      </c>
      <c r="AM5" s="2">
        <f>COUNTIFS('BA History'!$B:$B,$A$5,'BA History'!AE:AE, 1)</f>
        <v>8</v>
      </c>
      <c r="AN5" s="2">
        <f>COUNTIFS('BA History'!$B:$B,$A$5,'BA History'!AF:AF, 1)</f>
        <v>2</v>
      </c>
      <c r="AO5" s="2">
        <f>COUNTIFS('BA History'!$B:$B,$A$5,'BA History'!AG:AG, 1)</f>
        <v>7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10.177777777777777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19</v>
      </c>
      <c r="K7" s="2">
        <f>COUNTIFS('BA History'!B:B,A7,'BA History'!D:D, 0)</f>
        <v>26</v>
      </c>
      <c r="L7" s="75">
        <f>LOOKUP(2, 1/('BA History'!$B:$B=A7), 'BA History'!$AK:$AK)</f>
        <v>0.42222222222222222</v>
      </c>
      <c r="M7" s="34">
        <f>SUMIFS('BA History'!F:F,'BA History'!B:B,A7)</f>
        <v>86</v>
      </c>
      <c r="N7" s="2">
        <f>SUMIFS('BA History'!E:E,'BA History'!B:B,A7)-M7</f>
        <v>98</v>
      </c>
      <c r="O7" s="75">
        <f>LOOKUP(2, 1/('BA History'!$B:$B=A7), 'BA History'!$AI:$AI)</f>
        <v>0.45511111111111113</v>
      </c>
      <c r="P7" s="34">
        <f>SUMIFS('BA History'!H:H,'BA History'!B:B,A7)</f>
        <v>375</v>
      </c>
      <c r="Q7" s="2">
        <f>SUMIFS('BA History'!G:G,'BA History'!B:B,A7)-P7</f>
        <v>392</v>
      </c>
      <c r="R7" s="89">
        <f>LOOKUP(2, 1/('BA History'!$B:$B=A7), 'BA History'!$AJ:$AJ)</f>
        <v>0.4844444444444444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2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10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112</v>
      </c>
      <c r="G8" s="66">
        <f>AVERAGEIFS('BA History'!C:C,'BA History'!B:B,A8)</f>
        <v>8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5</v>
      </c>
      <c r="L8" s="75">
        <f>LOOKUP(2, 1/('BA History'!$B:$B=A8), 'BA History'!$AK:$AK)</f>
        <v>0.6428571428571429</v>
      </c>
      <c r="M8" s="34">
        <f>SUMIFS('BA History'!F:F,'BA History'!B:B,A8)</f>
        <v>31</v>
      </c>
      <c r="N8" s="2">
        <f>SUMIFS('BA History'!E:E,'BA History'!B:B,A8)-M8</f>
        <v>24</v>
      </c>
      <c r="O8" s="75">
        <f>LOOKUP(2, 1/('BA History'!$B:$B=A8), 'BA History'!$AI:$AI)</f>
        <v>0.56285714285714283</v>
      </c>
      <c r="P8" s="34">
        <f>SUMIFS('BA History'!H:H,'BA History'!B:B,A8)</f>
        <v>125</v>
      </c>
      <c r="Q8" s="2">
        <f>SUMIFS('BA History'!G:G,'BA History'!B:B,A8)-P8</f>
        <v>101</v>
      </c>
      <c r="R8" s="89">
        <f>LOOKUP(2, 1/('BA History'!$B:$B=A8), 'BA History'!$AJ:$AJ)</f>
        <v>0.56285714285714283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1130</v>
      </c>
      <c r="G9" s="66">
        <f>AVERAGEIFS('BA History'!C:C,'BA History'!B:B,A9)</f>
        <v>17.936507936507937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29</v>
      </c>
      <c r="K9" s="2">
        <f>COUNTIFS('BA History'!B:B,A9,'BA History'!D:D, 0)</f>
        <v>34</v>
      </c>
      <c r="L9" s="75">
        <f>LOOKUP(2, 1/('BA History'!$B:$B=A9), 'BA History'!$AK:$AK)</f>
        <v>0.46031746031746029</v>
      </c>
      <c r="M9" s="34">
        <f>SUMIFS('BA History'!F:F,'BA History'!B:B,A9)</f>
        <v>120</v>
      </c>
      <c r="N9" s="2">
        <f>SUMIFS('BA History'!E:E,'BA History'!B:B,A9)-M9</f>
        <v>136</v>
      </c>
      <c r="O9" s="75">
        <f>LOOKUP(2, 1/('BA History'!$B:$B=A9), 'BA History'!$AI:$AI)</f>
        <v>0.4642857142857143</v>
      </c>
      <c r="P9" s="34">
        <f>SUMIFS('BA History'!H:H,'BA History'!B:B,A9)</f>
        <v>507</v>
      </c>
      <c r="Q9" s="2">
        <f>SUMIFS('BA History'!G:G,'BA History'!B:B,A9)-P9</f>
        <v>557</v>
      </c>
      <c r="R9" s="89">
        <f>LOOKUP(2, 1/('BA History'!$B:$B=A9), 'BA History'!$AJ:$AJ)</f>
        <v>0.46936507936507926</v>
      </c>
      <c r="S9" s="2">
        <f>COUNTIFS('BA History'!$B:$B,$A$9,'BA History'!K:K, 1)</f>
        <v>9</v>
      </c>
      <c r="T9" s="2">
        <f>COUNTIFS('BA History'!$B:$B,$A$9,'BA History'!L:L, 1)</f>
        <v>9</v>
      </c>
      <c r="U9" s="2">
        <f>COUNTIFS('BA History'!$B:$B,$A$9,'BA History'!M:M, 1)</f>
        <v>7</v>
      </c>
      <c r="V9" s="2">
        <f>COUNTIFS('BA History'!$B:$B,$A$9,'BA History'!N:N, 1)</f>
        <v>11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15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384</v>
      </c>
      <c r="G10" s="66">
        <f>AVERAGEIFS('BA History'!C:C,'BA History'!B:B,A10)</f>
        <v>20.210526315789473</v>
      </c>
      <c r="H10" s="66">
        <f t="array" ref="H10">MEDIAN(IF('BA History'!B:B=A10, 'BA History'!C:C))</f>
        <v>21</v>
      </c>
      <c r="I10" s="35">
        <f t="array" ref="I10">MAX(IF('BA History'!B:B=A10, 'BA History'!C:C))</f>
        <v>30</v>
      </c>
      <c r="J10" s="34">
        <f>COUNTIFS('BA History'!B:B,A10,'BA History'!D:D, 1)</f>
        <v>9</v>
      </c>
      <c r="K10" s="2">
        <f>COUNTIFS('BA History'!B:B,A10,'BA History'!D:D, 0)</f>
        <v>10</v>
      </c>
      <c r="L10" s="75">
        <f>LOOKUP(2, 1/('BA History'!$B:$B=A10), 'BA History'!$AK:$AK)</f>
        <v>0.47368421052631576</v>
      </c>
      <c r="M10" s="34">
        <f>SUMIFS('BA History'!F:F,'BA History'!B:B,A10)</f>
        <v>39</v>
      </c>
      <c r="N10" s="2">
        <f>SUMIFS('BA History'!E:E,'BA History'!B:B,A10)-M10</f>
        <v>41</v>
      </c>
      <c r="O10" s="75">
        <f>LOOKUP(2, 1/('BA History'!$B:$B=A10), 'BA History'!$AI:$AI)</f>
        <v>0.481578947368421</v>
      </c>
      <c r="P10" s="34">
        <f>SUMIFS('BA History'!H:H,'BA History'!B:B,A10)</f>
        <v>164</v>
      </c>
      <c r="Q10" s="2">
        <f>SUMIFS('BA History'!G:G,'BA History'!B:B,A10)-P10</f>
        <v>165</v>
      </c>
      <c r="R10" s="89">
        <f>LOOKUP(2, 1/('BA History'!$B:$B=A10), 'BA History'!$AJ:$AJ)</f>
        <v>0.50368421052631573</v>
      </c>
      <c r="S10" s="2">
        <f>COUNTIFS('BA History'!$B:$B,$A$10,'BA History'!K:K, 1)</f>
        <v>4</v>
      </c>
      <c r="T10" s="2">
        <f>COUNTIFS('BA History'!$B:$B,$A$10,'BA History'!L:L, 1)</f>
        <v>1</v>
      </c>
      <c r="U10" s="2">
        <f>COUNTIFS('BA History'!$B:$B,$A$10,'BA History'!M:M, 1)</f>
        <v>3</v>
      </c>
      <c r="V10" s="2">
        <f>COUNTIFS('BA History'!$B:$B,$A$10,'BA History'!N:N, 1)</f>
        <v>7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1</v>
      </c>
      <c r="AD10" s="2">
        <f>COUNTIFS('BA History'!$B:$B,$A$10,'BA History'!V:V, 1)</f>
        <v>2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5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45</v>
      </c>
      <c r="G11" s="66">
        <f>AVERAGEIFS('BA History'!C:C,'BA History'!B:B,A11)</f>
        <v>5</v>
      </c>
      <c r="H11" s="66">
        <f t="array" ref="H11">MEDIAN(IF('BA History'!B:B=A11, 'BA History'!C:C))</f>
        <v>5</v>
      </c>
      <c r="I11" s="35">
        <f t="array" ref="I11">MAX(IF('BA History'!B:B=A11, 'BA History'!C:C))</f>
        <v>9</v>
      </c>
      <c r="J11" s="34">
        <f>COUNTIFS('BA History'!B:B,A11,'BA History'!D:D, 1)</f>
        <v>6</v>
      </c>
      <c r="K11" s="2">
        <f>COUNTIFS('BA History'!B:B,A11,'BA History'!D:D, 0)</f>
        <v>3</v>
      </c>
      <c r="L11" s="75">
        <f>LOOKUP(2, 1/('BA History'!$B:$B=A11), 'BA History'!$AK:$AK)</f>
        <v>0.66666666666666663</v>
      </c>
      <c r="M11" s="34">
        <f>SUMIFS('BA History'!F:F,'BA History'!B:B,A11)</f>
        <v>21</v>
      </c>
      <c r="N11" s="2">
        <f>SUMIFS('BA History'!E:E,'BA History'!B:B,A11)-M11</f>
        <v>14</v>
      </c>
      <c r="O11" s="75">
        <f>LOOKUP(2, 1/('BA History'!$B:$B=A11), 'BA History'!$AI:$AI)</f>
        <v>0.62222222222222223</v>
      </c>
      <c r="P11" s="34">
        <f>SUMIFS('BA History'!H:H,'BA History'!B:B,A11)</f>
        <v>79</v>
      </c>
      <c r="Q11" s="2">
        <f>SUMIFS('BA History'!G:G,'BA History'!B:B,A11)-P11</f>
        <v>72</v>
      </c>
      <c r="R11" s="89">
        <f>LOOKUP(2, 1/('BA History'!$B:$B=A11), 'BA History'!$AJ:$AJ)</f>
        <v>0.53222222222222215</v>
      </c>
      <c r="S11" s="2">
        <f>COUNTIFS('BA History'!$B:$B,$A$11,'BA History'!K:K, 1)</f>
        <v>2</v>
      </c>
      <c r="T11" s="2">
        <f>COUNTIFS('BA History'!$B:$B,$A$11,'BA History'!L:L, 1)</f>
        <v>1</v>
      </c>
      <c r="U11" s="2">
        <f>COUNTIFS('BA History'!$B:$B,$A$11,'BA History'!M:M, 1)</f>
        <v>3</v>
      </c>
      <c r="V11" s="2">
        <f>COUNTIFS('BA History'!$B:$B,$A$11,'BA History'!N:N, 1)</f>
        <v>4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2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121</v>
      </c>
      <c r="G12" s="66">
        <f>AVERAGEIFS('BA History'!C:C,'BA History'!B:B,A12)</f>
        <v>13.444444444444445</v>
      </c>
      <c r="H12" s="66">
        <f t="array" ref="H12">MEDIAN(IF('BA History'!B:B=A12, 'BA History'!C:C))</f>
        <v>12</v>
      </c>
      <c r="I12" s="35">
        <f t="array" ref="I12">MAX(IF('BA History'!B:B=A12, 'BA History'!C:C))</f>
        <v>29</v>
      </c>
      <c r="J12" s="34">
        <f>COUNTIFS('BA History'!B:B,A12,'BA History'!D:D, 1)</f>
        <v>6</v>
      </c>
      <c r="K12" s="2">
        <f>COUNTIFS('BA History'!B:B,A12,'BA History'!D:D, 0)</f>
        <v>3</v>
      </c>
      <c r="L12" s="75">
        <f>LOOKUP(2, 1/('BA History'!$B:$B=A12), 'BA History'!$AK:$AK)</f>
        <v>0.66666666666666663</v>
      </c>
      <c r="M12" s="34">
        <f>SUMIFS('BA History'!F:F,'BA History'!B:B,A12)</f>
        <v>22</v>
      </c>
      <c r="N12" s="2">
        <f>SUMIFS('BA History'!E:E,'BA History'!B:B,A12)-M12</f>
        <v>13</v>
      </c>
      <c r="O12" s="75">
        <f>LOOKUP(2, 1/('BA History'!$B:$B=A12), 'BA History'!$AI:$AI)</f>
        <v>0.65555555555555556</v>
      </c>
      <c r="P12" s="34">
        <f>SUMIFS('BA History'!H:H,'BA History'!B:B,A12)</f>
        <v>83</v>
      </c>
      <c r="Q12" s="2">
        <f>SUMIFS('BA History'!G:G,'BA History'!B:B,A12)-P12</f>
        <v>60</v>
      </c>
      <c r="R12" s="89">
        <f>LOOKUP(2, 1/('BA History'!$B:$B=A12), 'BA History'!$AJ:$AJ)</f>
        <v>0.60888888888888903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3</v>
      </c>
      <c r="AH12" s="2">
        <f>COUNTIFS('BA History'!$B:$B,$A$12,'BA History'!Z:Z, 1)</f>
        <v>4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3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289</v>
      </c>
      <c r="G13" s="66">
        <f>AVERAGEIFS('BA History'!C:C,'BA History'!B:B,A13)</f>
        <v>13.136363636363637</v>
      </c>
      <c r="H13" s="66">
        <f t="array" ref="H13">MEDIAN(IF('BA History'!B:B=A13, 'BA History'!C:C))</f>
        <v>12.5</v>
      </c>
      <c r="I13" s="35">
        <f t="array" ref="I13">MAX(IF('BA History'!B:B=A13, 'BA History'!C:C))</f>
        <v>24</v>
      </c>
      <c r="J13" s="34">
        <f>COUNTIFS('BA History'!B:B,A13,'BA History'!D:D, 1)</f>
        <v>13</v>
      </c>
      <c r="K13" s="2">
        <f>COUNTIFS('BA History'!B:B,A13,'BA History'!D:D, 0)</f>
        <v>9</v>
      </c>
      <c r="L13" s="75">
        <f>LOOKUP(2, 1/('BA History'!$B:$B=A13), 'BA History'!$AK:$AK)</f>
        <v>0.59090909090909094</v>
      </c>
      <c r="M13" s="34">
        <f>SUMIFS('BA History'!F:F,'BA History'!B:B,A13)</f>
        <v>51</v>
      </c>
      <c r="N13" s="2">
        <f>SUMIFS('BA History'!E:E,'BA History'!B:B,A13)-M13</f>
        <v>44</v>
      </c>
      <c r="O13" s="75">
        <f>LOOKUP(2, 1/('BA History'!$B:$B=A13), 'BA History'!$AI:$AI)</f>
        <v>0.5431818181818181</v>
      </c>
      <c r="P13" s="34">
        <f>SUMIFS('BA History'!H:H,'BA History'!B:B,A13)</f>
        <v>202</v>
      </c>
      <c r="Q13" s="2">
        <f>SUMIFS('BA History'!G:G,'BA History'!B:B,A13)-P13</f>
        <v>193</v>
      </c>
      <c r="R13" s="89">
        <f>LOOKUP(2, 1/('BA History'!$B:$B=A13), 'BA History'!$AJ:$AJ)</f>
        <v>0.51409090909090893</v>
      </c>
      <c r="S13" s="2">
        <f>COUNTIFS('BA History'!$B:$B,$A$13,'BA History'!K:K, 1)</f>
        <v>4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3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3</v>
      </c>
      <c r="AF13" s="2">
        <f>COUNTIFS('BA History'!$B:$B,$A$13,'BA History'!X:X, 1)</f>
        <v>1</v>
      </c>
      <c r="AG13" s="2">
        <f>COUNTIFS('BA History'!$B:$B,$A$13,'BA History'!Y:Y, 1)</f>
        <v>3</v>
      </c>
      <c r="AH13" s="2">
        <f>COUNTIFS('BA History'!$B:$B,$A$13,'BA History'!Z:Z, 1)</f>
        <v>5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6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204</v>
      </c>
      <c r="G14" s="66">
        <f>AVERAGEIFS('BA History'!C:C,'BA History'!B:B,A14)</f>
        <v>12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6</v>
      </c>
      <c r="K14" s="2">
        <f>COUNTIFS('BA History'!B:B,A14,'BA History'!D:D, 0)</f>
        <v>11</v>
      </c>
      <c r="L14" s="75">
        <f>LOOKUP(2, 1/('BA History'!$B:$B=A14), 'BA History'!$AK:$AK)</f>
        <v>0.35294117647058826</v>
      </c>
      <c r="M14" s="34">
        <f>SUMIFS('BA History'!F:F,'BA History'!B:B,A14)</f>
        <v>27</v>
      </c>
      <c r="N14" s="2">
        <f>SUMIFS('BA History'!E:E,'BA History'!B:B,A14)-M14</f>
        <v>42</v>
      </c>
      <c r="O14" s="75">
        <f>LOOKUP(2, 1/('BA History'!$B:$B=A14), 'BA History'!$AI:$AI)</f>
        <v>0.36470588235294121</v>
      </c>
      <c r="P14" s="34">
        <f>SUMIFS('BA History'!H:H,'BA History'!B:B,A14)</f>
        <v>131</v>
      </c>
      <c r="Q14" s="2">
        <f>SUMIFS('BA History'!G:G,'BA History'!B:B,A14)-P14</f>
        <v>157</v>
      </c>
      <c r="R14" s="89">
        <f>LOOKUP(2, 1/('BA History'!$B:$B=A14), 'BA History'!$AJ:$AJ)</f>
        <v>0.43117647058823533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2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2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3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220</v>
      </c>
      <c r="G15" s="66">
        <f>AVERAGEIFS('BA History'!C:C,'BA History'!B:B,A15)</f>
        <v>12.222222222222221</v>
      </c>
      <c r="H15" s="66">
        <f t="array" ref="H15">MEDIAN(IF('BA History'!B:B=A15, 'BA History'!C:C))</f>
        <v>11.5</v>
      </c>
      <c r="I15" s="35">
        <f t="array" ref="I15">MAX(IF('BA History'!B:B=A15, 'BA History'!C:C))</f>
        <v>20</v>
      </c>
      <c r="J15" s="34">
        <f>COUNTIFS('BA History'!B:B,A15,'BA History'!D:D, 1)</f>
        <v>7</v>
      </c>
      <c r="K15" s="2">
        <f>COUNTIFS('BA History'!B:B,A15,'BA History'!D:D, 0)</f>
        <v>11</v>
      </c>
      <c r="L15" s="75">
        <f>LOOKUP(2, 1/('BA History'!$B:$B=A15), 'BA History'!$AK:$AK)</f>
        <v>0.3888888888888889</v>
      </c>
      <c r="M15" s="34">
        <f>SUMIFS('BA History'!F:F,'BA History'!B:B,A15)</f>
        <v>33</v>
      </c>
      <c r="N15" s="2">
        <f>SUMIFS('BA History'!E:E,'BA History'!B:B,A15)-M15</f>
        <v>41</v>
      </c>
      <c r="O15" s="75">
        <f>LOOKUP(2, 1/('BA History'!$B:$B=A15), 'BA History'!$AI:$AI)</f>
        <v>0.44444444444444442</v>
      </c>
      <c r="P15" s="34">
        <f>SUMIFS('BA History'!H:H,'BA History'!B:B,A15)</f>
        <v>137</v>
      </c>
      <c r="Q15" s="2">
        <f>SUMIFS('BA History'!G:G,'BA History'!B:B,A15)-P15</f>
        <v>169</v>
      </c>
      <c r="R15" s="89">
        <f>LOOKUP(2, 1/('BA History'!$B:$B=A15), 'BA History'!$AJ:$AJ)</f>
        <v>0.44166666666666665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3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4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4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5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287</v>
      </c>
      <c r="G17" s="66">
        <f>AVERAGEIFS('BA History'!C:C,'BA History'!B:B,A17)</f>
        <v>14.35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8</v>
      </c>
      <c r="K17" s="2">
        <f>COUNTIFS('BA History'!B:B,A17,'BA History'!D:D, 0)</f>
        <v>12</v>
      </c>
      <c r="L17" s="75">
        <f>LOOKUP(2, 1/('BA History'!$B:$B=A17), 'BA History'!$AK:$AK)</f>
        <v>0.4</v>
      </c>
      <c r="M17" s="34">
        <f>SUMIFS('BA History'!F:F,'BA History'!B:B,A17)</f>
        <v>41</v>
      </c>
      <c r="N17" s="2">
        <f>SUMIFS('BA History'!E:E,'BA History'!B:B,A17)-M17</f>
        <v>47</v>
      </c>
      <c r="O17" s="75">
        <f>LOOKUP(2, 1/('BA History'!$B:$B=A17), 'BA History'!$AI:$AI)</f>
        <v>0.45</v>
      </c>
      <c r="P17" s="34">
        <f>SUMIFS('BA History'!H:H,'BA History'!B:B,A17)</f>
        <v>181</v>
      </c>
      <c r="Q17" s="2">
        <f>SUMIFS('BA History'!G:G,'BA History'!B:B,A17)-P17</f>
        <v>182</v>
      </c>
      <c r="R17" s="89">
        <f>LOOKUP(2, 1/('BA History'!$B:$B=A17), 'BA History'!$AJ:$AJ)</f>
        <v>0.49299999999999999</v>
      </c>
      <c r="S17" s="2">
        <f>COUNTIFS('BA History'!$B:$B,$A$17,'BA History'!K:K, 1)</f>
        <v>2</v>
      </c>
      <c r="T17" s="2">
        <f>COUNTIFS('BA History'!$B:$B,$A$17,'BA History'!L:L, 1)</f>
        <v>0</v>
      </c>
      <c r="U17" s="2">
        <f>COUNTIFS('BA History'!$B:$B,$A$17,'BA History'!M:M, 1)</f>
        <v>4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3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6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3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1014</v>
      </c>
      <c r="G20" s="66">
        <f>AVERAGEIFS('BA History'!C:C,'BA History'!B:B,A20)</f>
        <v>18.107142857142858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27</v>
      </c>
      <c r="K20" s="2">
        <f>COUNTIFS('BA History'!B:B,A20,'BA History'!D:D, 0)</f>
        <v>29</v>
      </c>
      <c r="L20" s="75">
        <f>LOOKUP(2, 1/('BA History'!$B:$B=A20), 'BA History'!$AK:$AK)</f>
        <v>0.48214285714285715</v>
      </c>
      <c r="M20" s="34">
        <f>SUMIFS('BA History'!F:F,'BA History'!B:B,A20)</f>
        <v>111</v>
      </c>
      <c r="N20" s="2">
        <f>SUMIFS('BA History'!E:E,'BA History'!B:B,A20)-M20</f>
        <v>114</v>
      </c>
      <c r="O20" s="75">
        <f>LOOKUP(2, 1/('BA History'!$B:$B=A20), 'BA History'!$AI:$AI)</f>
        <v>0.49785714285714289</v>
      </c>
      <c r="P20" s="34">
        <f>SUMIFS('BA History'!H:H,'BA History'!B:B,A20)</f>
        <v>475</v>
      </c>
      <c r="Q20" s="2">
        <f>SUMIFS('BA History'!G:G,'BA History'!B:B,A20)-P20</f>
        <v>476</v>
      </c>
      <c r="R20" s="89">
        <f>LOOKUP(2, 1/('BA History'!$B:$B=A20), 'BA History'!$AJ:$AJ)</f>
        <v>0.50624999999999987</v>
      </c>
      <c r="S20" s="2">
        <f>COUNTIFS('BA History'!$B:$B,$A$20,'BA History'!K:K, 1)</f>
        <v>5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10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3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1018</v>
      </c>
      <c r="G22" s="66">
        <f>AVERAGEIFS('BA History'!C:C,'BA History'!B:B,A22)</f>
        <v>16.419354838709676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35</v>
      </c>
      <c r="K22" s="2">
        <f>COUNTIFS('BA History'!B:B,A22,'BA History'!D:D, 0)</f>
        <v>27</v>
      </c>
      <c r="L22" s="75">
        <f>LOOKUP(2, 1/('BA History'!$B:$B=A22), 'BA History'!$AK:$AK)</f>
        <v>0.56451612903225812</v>
      </c>
      <c r="M22" s="34">
        <f>SUMIFS('BA History'!F:F,'BA History'!B:B,A22)</f>
        <v>131</v>
      </c>
      <c r="N22" s="2">
        <f>SUMIFS('BA History'!E:E,'BA History'!B:B,A22)-M22</f>
        <v>117</v>
      </c>
      <c r="O22" s="75">
        <f>LOOKUP(2, 1/('BA History'!$B:$B=A22), 'BA History'!$AI:$AI)</f>
        <v>0.52741935483870961</v>
      </c>
      <c r="P22" s="34">
        <f>SUMIFS('BA History'!H:H,'BA History'!B:B,A22)</f>
        <v>543</v>
      </c>
      <c r="Q22" s="2">
        <f>SUMIFS('BA History'!G:G,'BA History'!B:B,A22)-P22</f>
        <v>496</v>
      </c>
      <c r="R22" s="89">
        <f>LOOKUP(2, 1/('BA History'!$B:$B=A22), 'BA History'!$AJ:$AJ)</f>
        <v>0.52903225806451626</v>
      </c>
      <c r="S22" s="2">
        <f>COUNTIFS('BA History'!$B:$B,$A$22,'BA History'!K:K, 1)</f>
        <v>8</v>
      </c>
      <c r="T22" s="2">
        <f>COUNTIFS('BA History'!$B:$B,$A$22,'BA History'!L:L, 1)</f>
        <v>5</v>
      </c>
      <c r="U22" s="2">
        <f>COUNTIFS('BA History'!$B:$B,$A$22,'BA History'!M:M, 1)</f>
        <v>16</v>
      </c>
      <c r="V22" s="2">
        <f>COUNTIFS('BA History'!$B:$B,$A$22,'BA History'!N:N, 1)</f>
        <v>12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6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11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6</v>
      </c>
      <c r="AM22" s="2">
        <f>COUNTIFS('BA History'!$B:$B,$A$22,'BA History'!AE:AE, 1)</f>
        <v>10</v>
      </c>
      <c r="AN22" s="2">
        <f>COUNTIFS('BA History'!$B:$B,$A$22,'BA History'!AF:AF, 1)</f>
        <v>1</v>
      </c>
      <c r="AO22" s="2">
        <f>COUNTIFS('BA History'!$B:$B,$A$22,'BA History'!AG:AG, 1)</f>
        <v>15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1314</v>
      </c>
      <c r="G24" s="66">
        <f>AVERAGEIFS('BA History'!C:C,'BA History'!B:B,A24)</f>
        <v>26.816326530612244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24</v>
      </c>
      <c r="K24" s="2">
        <f>COUNTIFS('BA History'!B:B,A24,'BA History'!D:D, 0)</f>
        <v>25</v>
      </c>
      <c r="L24" s="75">
        <f>LOOKUP(2, 1/('BA History'!$B:$B=A24), 'BA History'!$AK:$AK)</f>
        <v>0.48979591836734693</v>
      </c>
      <c r="M24" s="34">
        <f>SUMIFS('BA History'!F:F,'BA History'!B:B,A24)</f>
        <v>96</v>
      </c>
      <c r="N24" s="2">
        <f>SUMIFS('BA History'!E:E,'BA History'!B:B,A24)-M24</f>
        <v>101</v>
      </c>
      <c r="O24" s="75">
        <f>LOOKUP(2, 1/('BA History'!$B:$B=A24), 'BA History'!$AI:$AI)</f>
        <v>0.48163265306122449</v>
      </c>
      <c r="P24" s="34">
        <f>SUMIFS('BA History'!H:H,'BA History'!B:B,A24)</f>
        <v>399</v>
      </c>
      <c r="Q24" s="2">
        <f>SUMIFS('BA History'!G:G,'BA History'!B:B,A24)-P24</f>
        <v>415</v>
      </c>
      <c r="R24" s="89">
        <f>LOOKUP(2, 1/('BA History'!$B:$B=A24), 'BA History'!$AJ:$AJ)</f>
        <v>0.49204081632653068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8</v>
      </c>
      <c r="V24" s="2">
        <f>COUNTIFS('BA History'!$B:$B,$A$24,'BA History'!N:N, 1)</f>
        <v>7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9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8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795</v>
      </c>
      <c r="G26" s="66">
        <f>AVERAGEIFS('BA History'!C:C,'BA History'!B:B,A26)</f>
        <v>19.390243902439025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25</v>
      </c>
      <c r="K26" s="2">
        <f>COUNTIFS('BA History'!B:B,A26,'BA History'!D:D, 0)</f>
        <v>16</v>
      </c>
      <c r="L26" s="75">
        <f>LOOKUP(2, 1/('BA History'!$B:$B=A26), 'BA History'!$AK:$AK)</f>
        <v>0.6097560975609756</v>
      </c>
      <c r="M26" s="34">
        <f>SUMIFS('BA History'!F:F,'BA History'!B:B,A26)</f>
        <v>93</v>
      </c>
      <c r="N26" s="2">
        <f>SUMIFS('BA History'!E:E,'BA History'!B:B,A26)-M26</f>
        <v>75</v>
      </c>
      <c r="O26" s="75">
        <f>LOOKUP(2, 1/('BA History'!$B:$B=A26), 'BA History'!$AI:$AI)</f>
        <v>0.55975609756097566</v>
      </c>
      <c r="P26" s="34">
        <f>SUMIFS('BA History'!H:H,'BA History'!B:B,A26)</f>
        <v>363</v>
      </c>
      <c r="Q26" s="2">
        <f>SUMIFS('BA History'!G:G,'BA History'!B:B,A26)-P26</f>
        <v>324</v>
      </c>
      <c r="R26" s="89">
        <f>LOOKUP(2, 1/('BA History'!$B:$B=A26), 'BA History'!$AJ:$AJ)</f>
        <v>0.53878048780487808</v>
      </c>
      <c r="S26" s="2">
        <f>COUNTIFS('BA History'!$B:$B,$A$26,'BA History'!K:K, 1)</f>
        <v>4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13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4</v>
      </c>
      <c r="AD26" s="2">
        <f>COUNTIFS('BA History'!$B:$B,$A$26,'BA History'!V:V, 1)</f>
        <v>4</v>
      </c>
      <c r="AE26" s="2">
        <f>COUNTIFS('BA History'!$B:$B,$A$26,'BA History'!W:W, 1)</f>
        <v>4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13</v>
      </c>
      <c r="AL26" s="2">
        <f>COUNTIFS('BA History'!$B:$B,$A$26,'BA History'!AD:AD, 1)</f>
        <v>2</v>
      </c>
      <c r="AM26" s="2">
        <f>COUNTIFS('BA History'!$B:$B,$A$26,'BA History'!AE:AE, 1)</f>
        <v>7</v>
      </c>
      <c r="AN26" s="2">
        <f>COUNTIFS('BA History'!$B:$B,$A$26,'BA History'!AF:AF, 1)</f>
        <v>0</v>
      </c>
      <c r="AO26" s="2">
        <f>COUNTIFS('BA History'!$B:$B,$A$26,'BA History'!AG:AG, 1)</f>
        <v>5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561</v>
      </c>
      <c r="G27" s="66">
        <f>AVERAGEIFS('BA History'!C:C,'BA History'!B:B,A27)</f>
        <v>17.53125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22</v>
      </c>
      <c r="L27" s="75">
        <f>LOOKUP(2, 1/('BA History'!$B:$B=A27), 'BA History'!$AK:$AK)</f>
        <v>0.3125</v>
      </c>
      <c r="M27" s="34">
        <f>SUMIFS('BA History'!F:F,'BA History'!B:B,A27)</f>
        <v>55</v>
      </c>
      <c r="N27" s="2">
        <f>SUMIFS('BA History'!E:E,'BA History'!B:B,A27)-M27</f>
        <v>81</v>
      </c>
      <c r="O27" s="75">
        <f>LOOKUP(2, 1/('BA History'!$B:$B=A27), 'BA History'!$AI:$AI)</f>
        <v>0.38437499999999997</v>
      </c>
      <c r="P27" s="34">
        <f>SUMIFS('BA History'!H:H,'BA History'!B:B,A27)</f>
        <v>253</v>
      </c>
      <c r="Q27" s="2">
        <f>SUMIFS('BA History'!G:G,'BA History'!B:B,A27)-P27</f>
        <v>309</v>
      </c>
      <c r="R27" s="89">
        <f>LOOKUP(2, 1/('BA History'!$B:$B=A27), 'BA History'!$AJ:$AJ)</f>
        <v>0.43437500000000001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536</v>
      </c>
      <c r="G29" s="66">
        <f>AVERAGEIFS('BA History'!C:C,'BA History'!B:B,A29)</f>
        <v>15.764705882352942</v>
      </c>
      <c r="H29" s="66">
        <f t="array" ref="H29">MEDIAN(IF('BA History'!B:B=A29, 'BA History'!C:C))</f>
        <v>15</v>
      </c>
      <c r="I29" s="35">
        <f t="array" ref="I29">MAX(IF('BA History'!B:B=A29, 'BA History'!C:C))</f>
        <v>36</v>
      </c>
      <c r="J29" s="34">
        <f>COUNTIFS('BA History'!B:B,A29,'BA History'!D:D, 1)</f>
        <v>15</v>
      </c>
      <c r="K29" s="2">
        <f>COUNTIFS('BA History'!B:B,A29,'BA History'!D:D, 0)</f>
        <v>19</v>
      </c>
      <c r="L29" s="75">
        <f>LOOKUP(2, 1/('BA History'!$B:$B=A29), 'BA History'!$AK:$AK)</f>
        <v>0.44117647058823528</v>
      </c>
      <c r="M29" s="34">
        <f>SUMIFS('BA History'!F:F,'BA History'!B:B,A29)</f>
        <v>65</v>
      </c>
      <c r="N29" s="2">
        <f>SUMIFS('BA History'!E:E,'BA History'!B:B,A29)-M29</f>
        <v>65</v>
      </c>
      <c r="O29" s="75">
        <f>LOOKUP(2, 1/('BA History'!$B:$B=A29), 'BA History'!$AI:$AI)</f>
        <v>0.51470588235294112</v>
      </c>
      <c r="P29" s="34">
        <f>SUMIFS('BA History'!H:H,'BA History'!B:B,A29)</f>
        <v>266</v>
      </c>
      <c r="Q29" s="2">
        <f>SUMIFS('BA History'!G:G,'BA History'!B:B,A29)-P29</f>
        <v>270</v>
      </c>
      <c r="R29" s="89">
        <f>LOOKUP(2, 1/('BA History'!$B:$B=A29), 'BA History'!$AJ:$AJ)</f>
        <v>0.50117647058823533</v>
      </c>
      <c r="S29" s="2">
        <f>COUNTIFS('BA History'!$B:$B,$A$29,'BA History'!K:K, 1)</f>
        <v>3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8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2</v>
      </c>
      <c r="AF29" s="2">
        <f>COUNTIFS('BA History'!$B:$B,$A$29,'BA History'!X:X, 1)</f>
        <v>1</v>
      </c>
      <c r="AG29" s="2">
        <f>COUNTIFS('BA History'!$B:$B,$A$29,'BA History'!Y:Y, 1)</f>
        <v>4</v>
      </c>
      <c r="AH29" s="2">
        <f>COUNTIFS('BA History'!$B:$B,$A$29,'BA History'!Z:Z, 1)</f>
        <v>12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6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76</v>
      </c>
      <c r="G31" s="66">
        <f>AVERAGEIFS('BA History'!C:C,'BA History'!B:B,A31)</f>
        <v>7.6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6</v>
      </c>
      <c r="L31" s="75">
        <f>LOOKUP(2, 1/('BA History'!$B:$B=A31), 'BA History'!$AK:$AK)</f>
        <v>0.4</v>
      </c>
      <c r="M31" s="34">
        <f>SUMIFS('BA History'!F:F,'BA History'!B:B,A31)</f>
        <v>21</v>
      </c>
      <c r="N31" s="2">
        <f>SUMIFS('BA History'!E:E,'BA History'!B:B,A31)-M31</f>
        <v>22</v>
      </c>
      <c r="O31" s="75">
        <f>LOOKUP(2, 1/('BA History'!$B:$B=A31), 'BA History'!$AI:$AI)</f>
        <v>0.505</v>
      </c>
      <c r="P31" s="34">
        <f>SUMIFS('BA History'!H:H,'BA History'!B:B,A31)</f>
        <v>84</v>
      </c>
      <c r="Q31" s="2">
        <f>SUMIFS('BA History'!G:G,'BA History'!B:B,A31)-P31</f>
        <v>87</v>
      </c>
      <c r="R31" s="89">
        <f>LOOKUP(2, 1/('BA History'!$B:$B=A31), 'BA History'!$AJ:$AJ)</f>
        <v>0.50800000000000001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230</v>
      </c>
      <c r="G32" s="66">
        <f>AVERAGEIFS('BA History'!C:C,'BA History'!B:B,A32)</f>
        <v>19.166666666666668</v>
      </c>
      <c r="H32" s="66">
        <f t="array" ref="H32">MEDIAN(IF('BA History'!B:B=A32, 'BA History'!C:C))</f>
        <v>20.5</v>
      </c>
      <c r="I32" s="35">
        <f t="array" ref="I32">MAX(IF('BA History'!B:B=A32, 'BA History'!C:C))</f>
        <v>27</v>
      </c>
      <c r="J32" s="34">
        <f>COUNTIFS('BA History'!B:B,A32,'BA History'!D:D, 1)</f>
        <v>4</v>
      </c>
      <c r="K32" s="2">
        <f>COUNTIFS('BA History'!B:B,A32,'BA History'!D:D, 0)</f>
        <v>8</v>
      </c>
      <c r="L32" s="75">
        <f>LOOKUP(2, 1/('BA History'!$B:$B=A32), 'BA History'!$AK:$AK)</f>
        <v>0.33333333333333331</v>
      </c>
      <c r="M32" s="34">
        <f>SUMIFS('BA History'!F:F,'BA History'!B:B,A32)</f>
        <v>22</v>
      </c>
      <c r="N32" s="2">
        <f>SUMIFS('BA History'!E:E,'BA History'!B:B,A32)-M32</f>
        <v>31</v>
      </c>
      <c r="O32" s="75">
        <f>LOOKUP(2, 1/('BA History'!$B:$B=A32), 'BA History'!$AI:$AI)</f>
        <v>0.38749999999999996</v>
      </c>
      <c r="P32" s="34">
        <f>SUMIFS('BA History'!H:H,'BA History'!B:B,A32)</f>
        <v>106</v>
      </c>
      <c r="Q32" s="2">
        <f>SUMIFS('BA History'!G:G,'BA History'!B:B,A32)-P32</f>
        <v>125</v>
      </c>
      <c r="R32" s="89">
        <f>LOOKUP(2, 1/('BA History'!$B:$B=A32), 'BA History'!$AJ:$AJ)</f>
        <v>0.45166666666666661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2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131</v>
      </c>
      <c r="G33" s="66">
        <f>AVERAGEIFS('BA History'!C:C,'BA History'!B:B,A33)</f>
        <v>8.7333333333333325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9</v>
      </c>
      <c r="L33" s="75">
        <f>LOOKUP(2, 1/('BA History'!$B:$B=A33), 'BA History'!$AK:$AK)</f>
        <v>0.4</v>
      </c>
      <c r="M33" s="34">
        <f>SUMIFS('BA History'!F:F,'BA History'!B:B,A33)</f>
        <v>26</v>
      </c>
      <c r="N33" s="2">
        <f>SUMIFS('BA History'!E:E,'BA History'!B:B,A33)-M33</f>
        <v>37</v>
      </c>
      <c r="O33" s="75">
        <f>LOOKUP(2, 1/('BA History'!$B:$B=A33), 'BA History'!$AI:$AI)</f>
        <v>0.38</v>
      </c>
      <c r="P33" s="34">
        <f>SUMIFS('BA History'!H:H,'BA History'!B:B,A33)</f>
        <v>118</v>
      </c>
      <c r="Q33" s="2">
        <f>SUMIFS('BA History'!G:G,'BA History'!B:B,A33)-P33</f>
        <v>143</v>
      </c>
      <c r="R33" s="89">
        <f>LOOKUP(2, 1/('BA History'!$B:$B=A33), 'BA History'!$AJ:$AJ)</f>
        <v>0.44133333333333324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3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217</v>
      </c>
      <c r="G34" s="66">
        <f>AVERAGEIFS('BA History'!C:C,'BA History'!B:B,A34)</f>
        <v>11.421052631578947</v>
      </c>
      <c r="H34" s="66">
        <f t="array" ref="H34">MEDIAN(IF('BA History'!B:B=A34, 'BA History'!C:C))</f>
        <v>10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8</v>
      </c>
      <c r="L34" s="75">
        <f>LOOKUP(2, 1/('BA History'!$B:$B=A34), 'BA History'!$AK:$AK)</f>
        <v>0.57894736842105265</v>
      </c>
      <c r="M34" s="34">
        <f>SUMIFS('BA History'!F:F,'BA History'!B:B,A34)</f>
        <v>41</v>
      </c>
      <c r="N34" s="2">
        <f>SUMIFS('BA History'!E:E,'BA History'!B:B,A34)-M34</f>
        <v>38</v>
      </c>
      <c r="O34" s="75">
        <f>LOOKUP(2, 1/('BA History'!$B:$B=A34), 'BA History'!$AI:$AI)</f>
        <v>0.51052631578947361</v>
      </c>
      <c r="P34" s="34">
        <f>SUMIFS('BA History'!H:H,'BA History'!B:B,A34)</f>
        <v>168</v>
      </c>
      <c r="Q34" s="2">
        <f>SUMIFS('BA History'!G:G,'BA History'!B:B,A34)-P34</f>
        <v>172</v>
      </c>
      <c r="R34" s="89">
        <f>LOOKUP(2, 1/('BA History'!$B:$B=A34), 'BA History'!$AJ:$AJ)</f>
        <v>0.49473684210526309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642</v>
      </c>
      <c r="G38" s="66">
        <f>AVERAGEIFS('BA History'!C:C,'BA History'!B:B,A38)</f>
        <v>16.894736842105264</v>
      </c>
      <c r="H38" s="66">
        <f t="array" ref="H38">MEDIAN(IF('BA History'!B:B=A38, 'BA History'!C:C))</f>
        <v>16.5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23</v>
      </c>
      <c r="L38" s="75">
        <f>LOOKUP(2, 1/('BA History'!$B:$B=A38), 'BA History'!$AK:$AK)</f>
        <v>0.39473684210526316</v>
      </c>
      <c r="M38" s="34">
        <f>SUMIFS('BA History'!F:F,'BA History'!B:B,A38)</f>
        <v>70</v>
      </c>
      <c r="N38" s="2">
        <f>SUMIFS('BA History'!E:E,'BA History'!B:B,A38)-M38</f>
        <v>81</v>
      </c>
      <c r="O38" s="75">
        <f>LOOKUP(2, 1/('BA History'!$B:$B=A38), 'BA History'!$AI:$AI)</f>
        <v>0.46710526315789475</v>
      </c>
      <c r="P38" s="34">
        <f>SUMIFS('BA History'!H:H,'BA History'!B:B,A38)</f>
        <v>310</v>
      </c>
      <c r="Q38" s="2">
        <f>SUMIFS('BA History'!G:G,'BA History'!B:B,A38)-P38</f>
        <v>334</v>
      </c>
      <c r="R38" s="89">
        <f>LOOKUP(2, 1/('BA History'!$B:$B=A38), 'BA History'!$AJ:$AJ)</f>
        <v>0.48921052631578954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8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1416</v>
      </c>
      <c r="G39" s="66">
        <f>AVERAGEIFS('BA History'!C:C,'BA History'!B:B,A39)</f>
        <v>24.413793103448278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28</v>
      </c>
      <c r="K39" s="2">
        <f>COUNTIFS('BA History'!B:B,A39,'BA History'!D:D, 0)</f>
        <v>30</v>
      </c>
      <c r="L39" s="75">
        <f>LOOKUP(2, 1/('BA History'!$B:$B=A39), 'BA History'!$AK:$AK)</f>
        <v>0.48275862068965519</v>
      </c>
      <c r="M39" s="34">
        <f>SUMIFS('BA History'!F:F,'BA History'!B:B,A39)</f>
        <v>117</v>
      </c>
      <c r="N39" s="2">
        <f>SUMIFS('BA History'!E:E,'BA History'!B:B,A39)-M39</f>
        <v>115</v>
      </c>
      <c r="O39" s="75">
        <f>LOOKUP(2, 1/('BA History'!$B:$B=A39), 'BA History'!$AI:$AI)</f>
        <v>0.50913793103448268</v>
      </c>
      <c r="P39" s="34">
        <f>SUMIFS('BA History'!H:H,'BA History'!B:B,A39)</f>
        <v>504</v>
      </c>
      <c r="Q39" s="2">
        <f>SUMIFS('BA History'!G:G,'BA History'!B:B,A39)-P39</f>
        <v>466</v>
      </c>
      <c r="R39" s="89">
        <f>LOOKUP(2, 1/('BA History'!$B:$B=A39), 'BA History'!$AJ:$AJ)</f>
        <v>0.52810344827586209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5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11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20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1843</v>
      </c>
      <c r="G40" s="66">
        <f>AVERAGEIFS('BA History'!C:C,'BA History'!B:B,A40)</f>
        <v>23.329113924050635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42</v>
      </c>
      <c r="K40" s="2">
        <f>COUNTIFS('BA History'!B:B,A40,'BA History'!D:D, 0)</f>
        <v>37</v>
      </c>
      <c r="L40" s="75">
        <f>LOOKUP(2, 1/('BA History'!$B:$B=A40), 'BA History'!$AK:$AK)</f>
        <v>0.53164556962025311</v>
      </c>
      <c r="M40" s="34">
        <f>SUMIFS('BA History'!F:F,'BA History'!B:B,A40)</f>
        <v>167</v>
      </c>
      <c r="N40" s="2">
        <f>SUMIFS('BA History'!E:E,'BA History'!B:B,A40)-M40</f>
        <v>154</v>
      </c>
      <c r="O40" s="75">
        <f>LOOKUP(2, 1/('BA History'!$B:$B=A40), 'BA History'!$AI:$AI)</f>
        <v>0.51860759493670883</v>
      </c>
      <c r="P40" s="34">
        <f>SUMIFS('BA History'!H:H,'BA History'!B:B,A40)</f>
        <v>678</v>
      </c>
      <c r="Q40" s="2">
        <f>SUMIFS('BA History'!G:G,'BA History'!B:B,A40)-P40</f>
        <v>656</v>
      </c>
      <c r="R40" s="89">
        <f>LOOKUP(2, 1/('BA History'!$B:$B=A40), 'BA History'!$AJ:$AJ)</f>
        <v>0.50810126582278481</v>
      </c>
      <c r="S40" s="2">
        <f>COUNTIFS('BA History'!$B:$B,$A$40,'BA History'!K:K, 1)</f>
        <v>9</v>
      </c>
      <c r="T40" s="2">
        <f>COUNTIFS('BA History'!$B:$B,$A$40,'BA History'!L:L, 1)</f>
        <v>12</v>
      </c>
      <c r="U40" s="2">
        <f>COUNTIFS('BA History'!$B:$B,$A$40,'BA History'!M:M, 1)</f>
        <v>14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11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17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10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803</v>
      </c>
      <c r="G41" s="66">
        <f>AVERAGEIFS('BA History'!C:C,'BA History'!B:B,A41)</f>
        <v>19.585365853658537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25</v>
      </c>
      <c r="K41" s="2">
        <f>COUNTIFS('BA History'!B:B,A41,'BA History'!D:D, 0)</f>
        <v>16</v>
      </c>
      <c r="L41" s="75">
        <f>LOOKUP(2, 1/('BA History'!$B:$B=A41), 'BA History'!$AK:$AK)</f>
        <v>0.6097560975609756</v>
      </c>
      <c r="M41" s="34">
        <f>SUMIFS('BA History'!F:F,'BA History'!B:B,A41)</f>
        <v>90</v>
      </c>
      <c r="N41" s="2">
        <f>SUMIFS('BA History'!E:E,'BA History'!B:B,A41)-M41</f>
        <v>74</v>
      </c>
      <c r="O41" s="75">
        <f>LOOKUP(2, 1/('BA History'!$B:$B=A41), 'BA History'!$AI:$AI)</f>
        <v>0.54926829268292676</v>
      </c>
      <c r="P41" s="34">
        <f>SUMIFS('BA History'!H:H,'BA History'!B:B,A41)</f>
        <v>361</v>
      </c>
      <c r="Q41" s="2">
        <f>SUMIFS('BA History'!G:G,'BA History'!B:B,A41)-P41</f>
        <v>333</v>
      </c>
      <c r="R41" s="89">
        <f>LOOKUP(2, 1/('BA History'!$B:$B=A41), 'BA History'!$AJ:$AJ)</f>
        <v>0.52390243902439038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9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725</v>
      </c>
      <c r="G44" s="66">
        <f>AVERAGEIFS('BA History'!C:C,'BA History'!B:B,A44)</f>
        <v>19.078947368421051</v>
      </c>
      <c r="H44" s="66">
        <f t="array" ref="H44">MEDIAN(IF('BA History'!B:B=A44, 'BA History'!C:C))</f>
        <v>15.5</v>
      </c>
      <c r="I44" s="35">
        <f t="array" ref="I44">MAX(IF('BA History'!B:B=A44, 'BA History'!C:C))</f>
        <v>43</v>
      </c>
      <c r="J44" s="34">
        <f>COUNTIFS('BA History'!B:B,A44,'BA History'!D:D, 1)</f>
        <v>24</v>
      </c>
      <c r="K44" s="2">
        <f>COUNTIFS('BA History'!B:B,A44,'BA History'!D:D, 0)</f>
        <v>14</v>
      </c>
      <c r="L44" s="75">
        <f>LOOKUP(2, 1/('BA History'!$B:$B=A44), 'BA History'!$AK:$AK)</f>
        <v>0.63157894736842102</v>
      </c>
      <c r="M44" s="34">
        <f>SUMIFS('BA History'!F:F,'BA History'!B:B,A44)</f>
        <v>82</v>
      </c>
      <c r="N44" s="2">
        <f>SUMIFS('BA History'!E:E,'BA History'!B:B,A44)-M44</f>
        <v>73</v>
      </c>
      <c r="O44" s="75">
        <f>LOOKUP(2, 1/('BA History'!$B:$B=A44), 'BA History'!$AI:$AI)</f>
        <v>0.51710526315789473</v>
      </c>
      <c r="P44" s="34">
        <f>SUMIFS('BA History'!H:H,'BA History'!B:B,A44)</f>
        <v>334</v>
      </c>
      <c r="Q44" s="2">
        <f>SUMIFS('BA History'!G:G,'BA History'!B:B,A44)-P44</f>
        <v>319</v>
      </c>
      <c r="R44" s="89">
        <f>LOOKUP(2, 1/('BA History'!$B:$B=A44), 'BA History'!$AJ:$AJ)</f>
        <v>0.51000000000000012</v>
      </c>
      <c r="S44" s="2">
        <f>COUNTIFS('BA History'!$B:$B,$A$44,'BA History'!K:K, 1)</f>
        <v>7</v>
      </c>
      <c r="T44" s="2">
        <f>COUNTIFS('BA History'!$B:$B,$A$44,'BA History'!L:L, 1)</f>
        <v>3</v>
      </c>
      <c r="U44" s="2">
        <f>COUNTIFS('BA History'!$B:$B,$A$44,'BA History'!M:M, 1)</f>
        <v>5</v>
      </c>
      <c r="V44" s="2">
        <f>COUNTIFS('BA History'!$B:$B,$A$44,'BA History'!N:N, 1)</f>
        <v>10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2</v>
      </c>
      <c r="AD44" s="2">
        <f>COUNTIFS('BA History'!$B:$B,$A$44,'BA History'!V:V, 1)</f>
        <v>5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7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13</v>
      </c>
      <c r="AL44" s="2">
        <f>COUNTIFS('BA History'!$B:$B,$A$44,'BA History'!AD:AD, 1)</f>
        <v>3</v>
      </c>
      <c r="AM44" s="2">
        <f>COUNTIFS('BA History'!$B:$B,$A$44,'BA History'!AE:AE, 1)</f>
        <v>8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1517</v>
      </c>
      <c r="G46" s="66">
        <f>AVERAGEIFS('BA History'!C:C,'BA History'!B:B,A46)</f>
        <v>18.728395061728396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33</v>
      </c>
      <c r="K46" s="2">
        <f>COUNTIFS('BA History'!B:B,A46,'BA History'!D:D, 0)</f>
        <v>48</v>
      </c>
      <c r="L46" s="75">
        <f>LOOKUP(2, 1/('BA History'!$B:$B=A46), 'BA History'!$AK:$AK)</f>
        <v>0.40740740740740738</v>
      </c>
      <c r="M46" s="34">
        <f>SUMIFS('BA History'!F:F,'BA History'!B:B,A46)</f>
        <v>157</v>
      </c>
      <c r="N46" s="2">
        <f>SUMIFS('BA History'!E:E,'BA History'!B:B,A46)-M46</f>
        <v>177</v>
      </c>
      <c r="O46" s="75">
        <f>LOOKUP(2, 1/('BA History'!$B:$B=A46), 'BA History'!$AI:$AI)</f>
        <v>0.47098765432098744</v>
      </c>
      <c r="P46" s="34">
        <f>SUMIFS('BA History'!H:H,'BA History'!B:B,A46)</f>
        <v>665</v>
      </c>
      <c r="Q46" s="2">
        <f>SUMIFS('BA History'!G:G,'BA History'!B:B,A46)-P46</f>
        <v>711</v>
      </c>
      <c r="R46" s="89">
        <f>LOOKUP(2, 1/('BA History'!$B:$B=A46), 'BA History'!$AJ:$AJ)</f>
        <v>0.47938271604938298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17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9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8</v>
      </c>
      <c r="AH46" s="2">
        <f>COUNTIFS('BA History'!$B:$B,$A$46,'BA History'!Z:Z, 1)</f>
        <v>15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13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742</v>
      </c>
      <c r="G48" s="66">
        <f>AVERAGEIFS('BA History'!C:C,'BA History'!B:B,A48)</f>
        <v>15.142857142857142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27</v>
      </c>
      <c r="K48" s="2">
        <f>COUNTIFS('BA History'!B:B,A48,'BA History'!D:D, 0)</f>
        <v>22</v>
      </c>
      <c r="L48" s="75">
        <f>LOOKUP(2, 1/('BA History'!$B:$B=A48), 'BA History'!$AK:$AK)</f>
        <v>0.55102040816326525</v>
      </c>
      <c r="M48" s="34">
        <f>SUMIFS('BA History'!F:F,'BA History'!B:B,A48)</f>
        <v>109</v>
      </c>
      <c r="N48" s="2">
        <f>SUMIFS('BA History'!E:E,'BA History'!B:B,A48)-M48</f>
        <v>95</v>
      </c>
      <c r="O48" s="75">
        <f>LOOKUP(2, 1/('BA History'!$B:$B=A48), 'BA History'!$AI:$AI)</f>
        <v>0.55204081632653068</v>
      </c>
      <c r="P48" s="34">
        <f>SUMIFS('BA History'!H:H,'BA History'!B:B,A48)</f>
        <v>437</v>
      </c>
      <c r="Q48" s="2">
        <f>SUMIFS('BA History'!G:G,'BA History'!B:B,A48)-P48</f>
        <v>409</v>
      </c>
      <c r="R48" s="89">
        <f>LOOKUP(2, 1/('BA History'!$B:$B=A48), 'BA History'!$AJ:$AJ)</f>
        <v>0.52612244897959182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12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1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11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910</v>
      </c>
      <c r="G49" s="66">
        <f>AVERAGEIFS('BA History'!C:C,'BA History'!B:B,A49)</f>
        <v>19.782608695652176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22</v>
      </c>
      <c r="L49" s="75">
        <f>LOOKUP(2, 1/('BA History'!$B:$B=A49), 'BA History'!$AK:$AK)</f>
        <v>0.52173913043478259</v>
      </c>
      <c r="M49" s="34">
        <f>SUMIFS('BA History'!F:F,'BA History'!B:B,A49)</f>
        <v>94</v>
      </c>
      <c r="N49" s="2">
        <f>SUMIFS('BA History'!E:E,'BA History'!B:B,A49)-M49</f>
        <v>88</v>
      </c>
      <c r="O49" s="75">
        <f>LOOKUP(2, 1/('BA History'!$B:$B=A49), 'BA History'!$AI:$AI)</f>
        <v>0.52326086956521745</v>
      </c>
      <c r="P49" s="34">
        <f>SUMIFS('BA History'!H:H,'BA History'!B:B,A49)</f>
        <v>376</v>
      </c>
      <c r="Q49" s="2">
        <f>SUMIFS('BA History'!G:G,'BA History'!B:B,A49)-P49</f>
        <v>380</v>
      </c>
      <c r="R49" s="89">
        <f>LOOKUP(2, 1/('BA History'!$B:$B=A49), 'BA History'!$AJ:$AJ)</f>
        <v>0.49304347826086964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10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2156</v>
      </c>
      <c r="G53" s="66">
        <f>AVERAGEIFS('BA History'!C:C,'BA History'!B:B,A53)</f>
        <v>23.955555555555556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58</v>
      </c>
      <c r="K53" s="2">
        <f>COUNTIFS('BA History'!B:B,A53,'BA History'!D:D, 0)</f>
        <v>32</v>
      </c>
      <c r="L53" s="75">
        <f>LOOKUP(2, 1/('BA History'!$B:$B=A53), 'BA History'!$AK:$AK)</f>
        <v>0.64444444444444449</v>
      </c>
      <c r="M53" s="34">
        <f>SUMIFS('BA History'!F:F,'BA History'!B:B,A53)</f>
        <v>206</v>
      </c>
      <c r="N53" s="2">
        <f>SUMIFS('BA History'!E:E,'BA History'!B:B,A53)-M53</f>
        <v>159</v>
      </c>
      <c r="O53" s="75">
        <f>LOOKUP(2, 1/('BA History'!$B:$B=A53), 'BA History'!$AI:$AI)</f>
        <v>0.5675555555555557</v>
      </c>
      <c r="P53" s="34">
        <f>SUMIFS('BA History'!H:H,'BA History'!B:B,A53)</f>
        <v>807</v>
      </c>
      <c r="Q53" s="2">
        <f>SUMIFS('BA History'!G:G,'BA History'!B:B,A53)-P53</f>
        <v>716</v>
      </c>
      <c r="R53" s="89">
        <f>LOOKUP(2, 1/('BA History'!$B:$B=A53), 'BA History'!$AJ:$AJ)</f>
        <v>0.53111111111111098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13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9</v>
      </c>
      <c r="AH53" s="2">
        <f>COUNTIFS('BA History'!$B:$B,$A$53,'BA History'!Z:Z, 1)</f>
        <v>29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11</v>
      </c>
      <c r="AM53" s="2">
        <f>COUNTIFS('BA History'!$B:$B,$A$53,'BA History'!AE:AE, 1)</f>
        <v>13</v>
      </c>
      <c r="AN53" s="2">
        <f>COUNTIFS('BA History'!$B:$B,$A$53,'BA History'!AF:AF, 1)</f>
        <v>3</v>
      </c>
      <c r="AO53" s="2">
        <f>COUNTIFS('BA History'!$B:$B,$A$53,'BA History'!AG:AG, 1)</f>
        <v>17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1004</v>
      </c>
      <c r="G56" s="66">
        <f>AVERAGEIFS('BA History'!C:C,'BA History'!B:B,A56)</f>
        <v>18.592592592592592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30</v>
      </c>
      <c r="K56" s="2">
        <f>COUNTIFS('BA History'!B:B,A56,'BA History'!D:D, 0)</f>
        <v>24</v>
      </c>
      <c r="L56" s="75">
        <f>LOOKUP(2, 1/('BA History'!$B:$B=A56), 'BA History'!$AK:$AK)</f>
        <v>0.55555555555555558</v>
      </c>
      <c r="M56" s="34">
        <f>SUMIFS('BA History'!F:F,'BA History'!B:B,A56)</f>
        <v>119</v>
      </c>
      <c r="N56" s="2">
        <f>SUMIFS('BA History'!E:E,'BA History'!B:B,A56)-M56</f>
        <v>100</v>
      </c>
      <c r="O56" s="75">
        <f>LOOKUP(2, 1/('BA History'!$B:$B=A56), 'BA History'!$AI:$AI)</f>
        <v>0.55462962962962958</v>
      </c>
      <c r="P56" s="34">
        <f>SUMIFS('BA History'!H:H,'BA History'!B:B,A56)</f>
        <v>467</v>
      </c>
      <c r="Q56" s="2">
        <f>SUMIFS('BA History'!G:G,'BA History'!B:B,A56)-P56</f>
        <v>435</v>
      </c>
      <c r="R56" s="89">
        <f>LOOKUP(2, 1/('BA History'!$B:$B=A56), 'BA History'!$AJ:$AJ)</f>
        <v>0.5251851851851852</v>
      </c>
      <c r="S56" s="2">
        <f>COUNTIFS('BA History'!$B:$B,$A$56,'BA History'!K:K, 1)</f>
        <v>7</v>
      </c>
      <c r="T56" s="2">
        <f>COUNTIFS('BA History'!$B:$B,$A$56,'BA History'!L:L, 1)</f>
        <v>6</v>
      </c>
      <c r="U56" s="2">
        <f>COUNTIFS('BA History'!$B:$B,$A$56,'BA History'!M:M, 1)</f>
        <v>14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8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1289</v>
      </c>
      <c r="G59" s="66">
        <f>AVERAGEIFS('BA History'!C:C,'BA History'!B:B,A59)</f>
        <v>24.78846153846154</v>
      </c>
      <c r="H59" s="66">
        <f t="array" ref="H59">MEDIAN(IF('BA History'!B:B=A59, 'BA History'!C:C))</f>
        <v>25.5</v>
      </c>
      <c r="I59" s="35">
        <f t="array" ref="I59">MAX(IF('BA History'!B:B=A59, 'BA History'!C:C))</f>
        <v>43</v>
      </c>
      <c r="J59" s="34">
        <f>COUNTIFS('BA History'!B:B,A59,'BA History'!D:D, 1)</f>
        <v>22</v>
      </c>
      <c r="K59" s="2">
        <f>COUNTIFS('BA History'!B:B,A59,'BA History'!D:D, 0)</f>
        <v>30</v>
      </c>
      <c r="L59" s="75">
        <f>LOOKUP(2, 1/('BA History'!$B:$B=A59), 'BA History'!$AK:$AK)</f>
        <v>0.42307692307692307</v>
      </c>
      <c r="M59" s="34">
        <f>SUMIFS('BA History'!F:F,'BA History'!B:B,A59)</f>
        <v>101</v>
      </c>
      <c r="N59" s="2">
        <f>SUMIFS('BA History'!E:E,'BA History'!B:B,A59)-M59</f>
        <v>113</v>
      </c>
      <c r="O59" s="75">
        <f>LOOKUP(2, 1/('BA History'!$B:$B=A59), 'BA History'!$AI:$AI)</f>
        <v>0.47692307692307695</v>
      </c>
      <c r="P59" s="34">
        <f>SUMIFS('BA History'!H:H,'BA History'!B:B,A59)</f>
        <v>432</v>
      </c>
      <c r="Q59" s="2">
        <f>SUMIFS('BA History'!G:G,'BA History'!B:B,A59)-P59</f>
        <v>457</v>
      </c>
      <c r="R59" s="89">
        <f>LOOKUP(2, 1/('BA History'!$B:$B=A59), 'BA History'!$AJ:$AJ)</f>
        <v>0.48346153846153839</v>
      </c>
      <c r="S59" s="2">
        <f>COUNTIFS('BA History'!$B:$B,$A$59,'BA History'!K:K, 1)</f>
        <v>7</v>
      </c>
      <c r="T59" s="2">
        <f>COUNTIFS('BA History'!$B:$B,$A$59,'BA History'!L:L, 1)</f>
        <v>9</v>
      </c>
      <c r="U59" s="2">
        <f>COUNTIFS('BA History'!$B:$B,$A$59,'BA History'!M:M, 1)</f>
        <v>10</v>
      </c>
      <c r="V59" s="2">
        <f>COUNTIFS('BA History'!$B:$B,$A$59,'BA History'!N:N, 1)</f>
        <v>12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4</v>
      </c>
      <c r="AE59" s="2">
        <f>COUNTIFS('BA History'!$B:$B,$A$59,'BA History'!W:W, 1)</f>
        <v>3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6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951</v>
      </c>
      <c r="G60" s="66">
        <f>AVERAGEIFS('BA History'!C:C,'BA History'!B:B,A60)</f>
        <v>16.684210526315791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27</v>
      </c>
      <c r="L60" s="75">
        <f>LOOKUP(2, 1/('BA History'!$B:$B=A60), 'BA History'!$AK:$AK)</f>
        <v>0.52631578947368418</v>
      </c>
      <c r="M60" s="34">
        <f>SUMIFS('BA History'!F:F,'BA History'!B:B,A60)</f>
        <v>117</v>
      </c>
      <c r="N60" s="2">
        <f>SUMIFS('BA History'!E:E,'BA History'!B:B,A60)-M60</f>
        <v>115</v>
      </c>
      <c r="O60" s="75">
        <f>LOOKUP(2, 1/('BA History'!$B:$B=A60), 'BA History'!$AI:$AI)</f>
        <v>0.49912280701754391</v>
      </c>
      <c r="P60" s="34">
        <f>SUMIFS('BA History'!H:H,'BA History'!B:B,A60)</f>
        <v>490</v>
      </c>
      <c r="Q60" s="2">
        <f>SUMIFS('BA History'!G:G,'BA History'!B:B,A60)-P60</f>
        <v>470</v>
      </c>
      <c r="R60" s="89">
        <f>LOOKUP(2, 1/('BA History'!$B:$B=A60), 'BA History'!$AJ:$AJ)</f>
        <v>0.50719298245614031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14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14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9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484"/>
  <sheetViews>
    <sheetView workbookViewId="0">
      <pane xSplit="2" ySplit="1" topLeftCell="C1457" activePane="bottomRight" state="frozen"/>
      <selection pane="topRight" activeCell="C1" sqref="C1"/>
      <selection pane="bottomLeft" activeCell="A2" sqref="A2"/>
      <selection pane="bottomRight" activeCell="AG1484" sqref="A1473:AG1484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  <row r="1473" spans="1:37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1</v>
      </c>
      <c r="AH1473" s="86">
        <f>AVERAGEIFS($C$2:C1473, $B$2:B1473, B1473)</f>
        <v>18.728395061728396</v>
      </c>
      <c r="AI1473" s="86">
        <f>AVERAGEIFS($I$2:I1473, $B$2:B1473, B1473)</f>
        <v>0.47098765432098744</v>
      </c>
      <c r="AJ1473" s="86">
        <f>AVERAGEIFS($J$2:J1473, $B$2:B1473, B1473)</f>
        <v>0.47938271604938298</v>
      </c>
      <c r="AK1473" s="86">
        <f>AVERAGEIFS($D$2:D1473, $B$2:B1473, B1473)</f>
        <v>0.40740740740740738</v>
      </c>
    </row>
    <row r="1474" spans="1:37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1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 s="86">
        <f>AVERAGEIFS($C$2:C1474, $B$2:B1474, B1474)</f>
        <v>23.955555555555556</v>
      </c>
      <c r="AI1474" s="86">
        <f>AVERAGEIFS($I$2:I1474, $B$2:B1474, B1474)</f>
        <v>0.5675555555555557</v>
      </c>
      <c r="AJ1474" s="86">
        <f>AVERAGEIFS($J$2:J1474, $B$2:B1474, B1474)</f>
        <v>0.53111111111111098</v>
      </c>
      <c r="AK1474" s="86">
        <f>AVERAGEIFS($D$2:D1474, $B$2:B1474, B1474)</f>
        <v>0.64444444444444449</v>
      </c>
    </row>
    <row r="1475" spans="1:37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 s="86">
        <f>AVERAGEIFS($C$2:C1475, $B$2:B1475, B1475)</f>
        <v>16.302325581395348</v>
      </c>
      <c r="AI1475" s="86">
        <f>AVERAGEIFS($I$2:I1475, $B$2:B1475, B1475)</f>
        <v>0.49651162790697678</v>
      </c>
      <c r="AJ1475" s="86">
        <f>AVERAGEIFS($J$2:J1475, $B$2:B1475, B1475)</f>
        <v>0.48930232558139525</v>
      </c>
      <c r="AK1475" s="86">
        <f>AVERAGEIFS($D$2:D1475, $B$2:B1475, B1475)</f>
        <v>0.55813953488372092</v>
      </c>
    </row>
    <row r="1476" spans="1:37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 s="86">
        <f>AVERAGEIFS($C$2:C1476, $B$2:B1476, B1476)</f>
        <v>15.764705882352942</v>
      </c>
      <c r="AI1476" s="86">
        <f>AVERAGEIFS($I$2:I1476, $B$2:B1476, B1476)</f>
        <v>0.51470588235294112</v>
      </c>
      <c r="AJ1476" s="86">
        <f>AVERAGEIFS($J$2:J1476, $B$2:B1476, B1476)</f>
        <v>0.50117647058823533</v>
      </c>
      <c r="AK1476" s="86">
        <f>AVERAGEIFS($D$2:D1476, $B$2:B1476, B1476)</f>
        <v>0.44117647058823528</v>
      </c>
    </row>
    <row r="1477" spans="1:37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1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1</v>
      </c>
      <c r="AH1477" s="86">
        <f>AVERAGEIFS($C$2:C1477, $B$2:B1477, B1477)</f>
        <v>13.444444444444445</v>
      </c>
      <c r="AI1477" s="86">
        <f>AVERAGEIFS($I$2:I1477, $B$2:B1477, B1477)</f>
        <v>0.65555555555555556</v>
      </c>
      <c r="AJ1477" s="86">
        <f>AVERAGEIFS($J$2:J1477, $B$2:B1477, B1477)</f>
        <v>0.60888888888888903</v>
      </c>
      <c r="AK1477" s="86">
        <f>AVERAGEIFS($D$2:D1477, $B$2:B1477, B1477)</f>
        <v>0.66666666666666663</v>
      </c>
    </row>
    <row r="1478" spans="1:37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1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 s="86">
        <f>AVERAGEIFS($C$2:C1478, $B$2:B1478, B1478)</f>
        <v>13.136363636363637</v>
      </c>
      <c r="AI1478" s="86">
        <f>AVERAGEIFS($I$2:I1478, $B$2:B1478, B1478)</f>
        <v>0.5431818181818181</v>
      </c>
      <c r="AJ1478" s="86">
        <f>AVERAGEIFS($J$2:J1478, $B$2:B1478, B1478)</f>
        <v>0.51409090909090893</v>
      </c>
      <c r="AK1478" s="86">
        <f>AVERAGEIFS($D$2:D1478, $B$2:B1478, B1478)</f>
        <v>0.59090909090909094</v>
      </c>
    </row>
    <row r="1479" spans="1:37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s="86">
        <f>AVERAGEIFS($C$2:C1479, $B$2:B1479, B1479)</f>
        <v>26.816326530612244</v>
      </c>
      <c r="AI1479" s="86">
        <f>AVERAGEIFS($I$2:I1479, $B$2:B1479, B1479)</f>
        <v>0.48163265306122449</v>
      </c>
      <c r="AJ1479" s="86">
        <f>AVERAGEIFS($J$2:J1479, $B$2:B1479, B1479)</f>
        <v>0.49204081632653068</v>
      </c>
      <c r="AK1479" s="86">
        <f>AVERAGEIFS($D$2:D1479, $B$2:B1479, B1479)</f>
        <v>0.48979591836734693</v>
      </c>
    </row>
    <row r="1480" spans="1:37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s="86">
        <f>AVERAGEIFS($C$2:C1480, $B$2:B1480, B1480)</f>
        <v>20.210526315789473</v>
      </c>
      <c r="AI1480" s="86">
        <f>AVERAGEIFS($I$2:I1480, $B$2:B1480, B1480)</f>
        <v>0.481578947368421</v>
      </c>
      <c r="AJ1480" s="86">
        <f>AVERAGEIFS($J$2:J1480, $B$2:B1480, B1480)</f>
        <v>0.50368421052631573</v>
      </c>
      <c r="AK1480" s="86">
        <f>AVERAGEIFS($D$2:D1480, $B$2:B1480, B1480)</f>
        <v>0.47368421052631576</v>
      </c>
    </row>
    <row r="1481" spans="1:37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 s="86">
        <f>AVERAGEIFS($C$2:C1481, $B$2:B1481, B1481)</f>
        <v>16.419354838709676</v>
      </c>
      <c r="AI1481" s="86">
        <f>AVERAGEIFS($I$2:I1481, $B$2:B1481, B1481)</f>
        <v>0.52741935483870961</v>
      </c>
      <c r="AJ1481" s="86">
        <f>AVERAGEIFS($J$2:J1481, $B$2:B1481, B1481)</f>
        <v>0.52903225806451626</v>
      </c>
      <c r="AK1481" s="86">
        <f>AVERAGEIFS($D$2:D1481, $B$2:B1481, B1481)</f>
        <v>0.56451612903225812</v>
      </c>
    </row>
    <row r="1482" spans="1:37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s="86">
        <f>AVERAGEIFS($C$2:C1482, $B$2:B1482, B1482)</f>
        <v>15.8125</v>
      </c>
      <c r="AI1482" s="86">
        <f>AVERAGEIFS($I$2:I1482, $B$2:B1482, B1482)</f>
        <v>0.58437499999999998</v>
      </c>
      <c r="AJ1482" s="86">
        <f>AVERAGEIFS($J$2:J1482, $B$2:B1482, B1482)</f>
        <v>0.52187499999999998</v>
      </c>
      <c r="AK1482" s="86">
        <f>AVERAGEIFS($D$2:D1482, $B$2:B1482, B1482)</f>
        <v>0.5625</v>
      </c>
    </row>
    <row r="1483" spans="1:37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s="86">
        <f>AVERAGEIFS($C$2:C1483, $B$2:B1483, B1483)</f>
        <v>16.894736842105264</v>
      </c>
      <c r="AI1483" s="86">
        <f>AVERAGEIFS($I$2:I1483, $B$2:B1483, B1483)</f>
        <v>0.46710526315789475</v>
      </c>
      <c r="AJ1483" s="86">
        <f>AVERAGEIFS($J$2:J1483, $B$2:B1483, B1483)</f>
        <v>0.48921052631578954</v>
      </c>
      <c r="AK1483" s="86">
        <f>AVERAGEIFS($D$2:D1483, $B$2:B1483, B1483)</f>
        <v>0.39473684210526316</v>
      </c>
    </row>
    <row r="1484" spans="1:37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s="86">
        <f>AVERAGEIFS($C$2:C1484, $B$2:B1484, B1484)</f>
        <v>5</v>
      </c>
      <c r="AI1484" s="86">
        <f>AVERAGEIFS($I$2:I1484, $B$2:B1484, B1484)</f>
        <v>0.62222222222222223</v>
      </c>
      <c r="AJ1484" s="86">
        <f>AVERAGEIFS($J$2:J1484, $B$2:B1484, B1484)</f>
        <v>0.53222222222222215</v>
      </c>
      <c r="AK1484" s="86">
        <f>AVERAGEIFS($D$2:D1484, $B$2:B1484, B1484)</f>
        <v>0.66666666666666663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44" sqref="B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216</v>
      </c>
      <c r="G2" s="66">
        <f>AVERAGEIFS('BA History S2'!C:C,'BA History S2'!B:B,A2)</f>
        <v>12.705882352941176</v>
      </c>
      <c r="H2" s="35">
        <f t="array" ref="H2">MAX(IF('BA History S2'!B:B=A2, 'BA History S2'!C:C))</f>
        <v>22</v>
      </c>
      <c r="I2" s="34">
        <f>COUNTIFS('BA History S2'!B:B,A2,'BA History S2'!D:D, 1)</f>
        <v>9</v>
      </c>
      <c r="J2" s="2">
        <f>COUNTIFS('BA History S2'!B:B,A2,'BA History S2'!D:D, 0)</f>
        <v>8</v>
      </c>
      <c r="K2" s="75">
        <f>LOOKUP(2, 1/('BA History S2'!$B:$B=A2), 'BA History S2'!$AK:$AK)</f>
        <v>0.52941176470588236</v>
      </c>
      <c r="L2" s="34">
        <f>SUMIFS('BA History S2'!F:F,'BA History S2'!B:B,A2)</f>
        <v>38</v>
      </c>
      <c r="M2" s="2">
        <f>SUMIFS('BA History S2'!E:E,'BA History S2'!B:B,A2)-L2</f>
        <v>32</v>
      </c>
      <c r="N2" s="75">
        <f>LOOKUP(2, 1/('BA History S2'!$B:$B=A2), 'BA History S2'!$AI:$AI)</f>
        <v>0.56176470588235294</v>
      </c>
      <c r="O2" s="34">
        <f>SUMIFS('BA History S2'!H:H,'BA History S2'!B:B,A2)</f>
        <v>150</v>
      </c>
      <c r="P2" s="2">
        <f>SUMIFS('BA History S2'!G:G,'BA History S2'!B:B,A2)-O2</f>
        <v>143</v>
      </c>
      <c r="Q2" s="89">
        <f>LOOKUP(2, 1/('BA History S2'!$B:$B=A2), 'BA History S2'!$AJ:$AJ)</f>
        <v>0.52470588235294113</v>
      </c>
      <c r="R2" s="2">
        <f>COUNTIFS('BA History S2'!$B:$B,$A$2,'BA History S2'!K:K, 1)</f>
        <v>2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4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6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3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152</v>
      </c>
      <c r="G3" s="66">
        <f>AVERAGEIFS('BA History S2'!C:C,'BA History S2'!B:B,A3)</f>
        <v>19</v>
      </c>
      <c r="H3" s="35">
        <f t="array" ref="H3">MAX(IF('BA History S2'!B:B=A3, 'BA History S2'!C:C))</f>
        <v>27</v>
      </c>
      <c r="I3" s="34">
        <f>COUNTIFS('BA History S2'!B:B,A3,'BA History S2'!D:D, 1)</f>
        <v>6</v>
      </c>
      <c r="J3" s="2">
        <f>COUNTIFS('BA History S2'!B:B,A3,'BA History S2'!D:D, 0)</f>
        <v>2</v>
      </c>
      <c r="K3" s="75">
        <f>LOOKUP(2, 1/('BA History S2'!$B:$B=A3), 'BA History S2'!$AK:$AK)</f>
        <v>0.75</v>
      </c>
      <c r="L3" s="34">
        <f>SUMIFS('BA History S2'!F:F,'BA History S2'!B:B,A3)</f>
        <v>20</v>
      </c>
      <c r="M3" s="2">
        <f>SUMIFS('BA History S2'!E:E,'BA History S2'!B:B,A3)-L3</f>
        <v>11</v>
      </c>
      <c r="N3" s="75">
        <f>LOOKUP(2, 1/('BA History S2'!$B:$B=A3), 'BA History S2'!$AI:$AI)</f>
        <v>0.65625</v>
      </c>
      <c r="O3" s="34">
        <f>SUMIFS('BA History S2'!H:H,'BA History S2'!B:B,A3)</f>
        <v>72</v>
      </c>
      <c r="P3" s="2">
        <f>SUMIFS('BA History S2'!G:G,'BA History S2'!B:B,A3)-O3</f>
        <v>58</v>
      </c>
      <c r="Q3" s="89">
        <f>LOOKUP(2, 1/('BA History S2'!$B:$B=A3), 'BA History S2'!$AJ:$AJ)</f>
        <v>0.55999999999999994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3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483</v>
      </c>
      <c r="G4" s="66">
        <f>AVERAGEIFS('BA History S2'!C:C,'BA History S2'!B:B,A4)</f>
        <v>18.576923076923077</v>
      </c>
      <c r="H4" s="35">
        <f t="array" ref="H4">MAX(IF('BA History S2'!B:B=A4, 'BA History S2'!C:C))</f>
        <v>44</v>
      </c>
      <c r="I4" s="34">
        <f>COUNTIFS('BA History S2'!B:B,A4,'BA History S2'!D:D, 1)</f>
        <v>14</v>
      </c>
      <c r="J4" s="2">
        <f>COUNTIFS('BA History S2'!B:B,A4,'BA History S2'!D:D, 0)</f>
        <v>12</v>
      </c>
      <c r="K4" s="75">
        <f>LOOKUP(2, 1/('BA History S2'!$B:$B=A4), 'BA History S2'!$AK:$AK)</f>
        <v>0.53846153846153844</v>
      </c>
      <c r="L4" s="34">
        <f>SUMIFS('BA History S2'!F:F,'BA History S2'!B:B,A4)</f>
        <v>57</v>
      </c>
      <c r="M4" s="2">
        <f>SUMIFS('BA History S2'!E:E,'BA History S2'!B:B,A4)-L4</f>
        <v>54</v>
      </c>
      <c r="N4" s="75">
        <f>LOOKUP(2, 1/('BA History S2'!$B:$B=A4), 'BA History S2'!$AI:$AI)</f>
        <v>0.50961538461538458</v>
      </c>
      <c r="O4" s="34">
        <f>SUMIFS('BA History S2'!H:H,'BA History S2'!B:B,A4)</f>
        <v>237</v>
      </c>
      <c r="P4" s="2">
        <f>SUMIFS('BA History S2'!G:G,'BA History S2'!B:B,A4)-O4</f>
        <v>239</v>
      </c>
      <c r="Q4" s="89">
        <f>LOOKUP(2, 1/('BA History S2'!$B:$B=A4), 'BA History S2'!$AJ:$AJ)</f>
        <v>0.49615384615384611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5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3</v>
      </c>
      <c r="AC4" s="2">
        <f>COUNTIFS('BA History S2'!$B:$B,$A$4,'BA History S2'!V:V, 1)</f>
        <v>3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2</v>
      </c>
      <c r="AG4" s="2">
        <f>COUNTIFS('BA History S2'!$B:$B,$A$4,'BA History S2'!Z:Z, 1)</f>
        <v>5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1</v>
      </c>
      <c r="AL4" s="2">
        <f>COUNTIFS('BA History S2'!$B:$B,$A$4,'BA History S2'!AE:AE, 1)</f>
        <v>4</v>
      </c>
      <c r="AM4" s="2">
        <f>COUNTIFS('BA History S2'!$B:$B,$A$4,'BA History S2'!AF:AF, 1)</f>
        <v>1</v>
      </c>
      <c r="AN4" s="2">
        <f>COUNTIFS('BA History S2'!$B:$B,$A$4,'BA History S2'!AG:AG, 1)</f>
        <v>6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</v>
      </c>
      <c r="H5" s="35">
        <f t="array" ref="H5">MAX(IF('BA History S2'!B:B=A5, 'BA History S2'!C:C))</f>
        <v>11</v>
      </c>
      <c r="I5" s="34">
        <f>COUNTIFS('BA History S2'!B:B,A5,'BA History S2'!D:D, 1)</f>
        <v>3</v>
      </c>
      <c r="J5" s="2">
        <f>COUNTIFS('BA History S2'!B:B,A5,'BA History S2'!D:D, 0)</f>
        <v>7</v>
      </c>
      <c r="K5" s="75">
        <f>LOOKUP(2, 1/('BA History S2'!$B:$B=A5), 'BA History S2'!$AK:$AK)</f>
        <v>0.3</v>
      </c>
      <c r="L5" s="34">
        <f>SUMIFS('BA History S2'!F:F,'BA History S2'!B:B,A5)</f>
        <v>16</v>
      </c>
      <c r="M5" s="2">
        <f>SUMIFS('BA History S2'!E:E,'BA History S2'!B:B,A5)-L5</f>
        <v>24</v>
      </c>
      <c r="N5" s="75">
        <f>LOOKUP(2, 1/('BA History S2'!$B:$B=A5), 'BA History S2'!$AI:$AI)</f>
        <v>0.39</v>
      </c>
      <c r="O5" s="34">
        <f>SUMIFS('BA History S2'!H:H,'BA History S2'!B:B,A5)</f>
        <v>74</v>
      </c>
      <c r="P5" s="2">
        <f>SUMIFS('BA History S2'!G:G,'BA History S2'!B:B,A5)-O5</f>
        <v>90</v>
      </c>
      <c r="Q5" s="89">
        <f>LOOKUP(2, 1/('BA History S2'!$B:$B=A5), 'BA History S2'!$AJ:$AJ)</f>
        <v>0.46000000000000008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1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3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600</v>
      </c>
      <c r="G6" s="66">
        <f>AVERAGEIFS('BA History S2'!C:C,'BA History S2'!B:B,A6)</f>
        <v>17.142857142857142</v>
      </c>
      <c r="H6" s="35">
        <f t="array" ref="H6">MAX(IF('BA History S2'!B:B=A6, 'BA History S2'!C:C))</f>
        <v>40</v>
      </c>
      <c r="I6" s="34">
        <f>COUNTIFS('BA History S2'!B:B,A6,'BA History S2'!D:D, 1)</f>
        <v>16</v>
      </c>
      <c r="J6" s="2">
        <f>COUNTIFS('BA History S2'!B:B,A6,'BA History S2'!D:D, 0)</f>
        <v>19</v>
      </c>
      <c r="K6" s="75">
        <f>LOOKUP(2, 1/('BA History S2'!$B:$B=A6), 'BA History S2'!$AK:$AK)</f>
        <v>0.45714285714285713</v>
      </c>
      <c r="L6" s="34">
        <f>SUMIFS('BA History S2'!F:F,'BA History S2'!B:B,A6)</f>
        <v>67</v>
      </c>
      <c r="M6" s="2">
        <f>SUMIFS('BA History S2'!E:E,'BA History S2'!B:B,A6)-L6</f>
        <v>73</v>
      </c>
      <c r="N6" s="75">
        <f>LOOKUP(2, 1/('BA History S2'!$B:$B=A6), 'BA History S2'!$AI:$AI)</f>
        <v>0.47857142857142859</v>
      </c>
      <c r="O6" s="34">
        <f>SUMIFS('BA History S2'!H:H,'BA History S2'!B:B,A6)</f>
        <v>286</v>
      </c>
      <c r="P6" s="2">
        <f>SUMIFS('BA History S2'!G:G,'BA History S2'!B:B,A6)-O6</f>
        <v>301</v>
      </c>
      <c r="Q6" s="89">
        <f>LOOKUP(2, 1/('BA History S2'!$B:$B=A6), 'BA History S2'!$AJ:$AJ)</f>
        <v>0.48171428571428582</v>
      </c>
      <c r="R6" s="2">
        <f>COUNTIFS('BA History S2'!$B:$B,$A$6,'BA History S2'!K:K, 1)</f>
        <v>7</v>
      </c>
      <c r="S6" s="2">
        <f>COUNTIFS('BA History S2'!$B:$B,$A$6,'BA History S2'!L:L, 1)</f>
        <v>3</v>
      </c>
      <c r="T6" s="2">
        <f>COUNTIFS('BA History S2'!$B:$B,$A$6,'BA History S2'!M:M, 1)</f>
        <v>6</v>
      </c>
      <c r="U6" s="2">
        <f>COUNTIFS('BA History S2'!$B:$B,$A$6,'BA History S2'!N:N, 1)</f>
        <v>5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12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384</v>
      </c>
      <c r="G7" s="66">
        <f>AVERAGEIFS('BA History S2'!C:C,'BA History S2'!B:B,A7)</f>
        <v>20.210526315789473</v>
      </c>
      <c r="H7" s="35">
        <f t="array" ref="H7">MAX(IF('BA History S2'!B:B=A7, 'BA History S2'!C:C))</f>
        <v>30</v>
      </c>
      <c r="I7" s="34">
        <f>COUNTIFS('BA History S2'!B:B,A7,'BA History S2'!D:D, 1)</f>
        <v>9</v>
      </c>
      <c r="J7" s="2">
        <f>COUNTIFS('BA History S2'!B:B,A7,'BA History S2'!D:D, 0)</f>
        <v>10</v>
      </c>
      <c r="K7" s="75">
        <f>LOOKUP(2, 1/('BA History S2'!$B:$B=A7), 'BA History S2'!$AK:$AK)</f>
        <v>0.47368421052631576</v>
      </c>
      <c r="L7" s="34">
        <f>SUMIFS('BA History S2'!F:F,'BA History S2'!B:B,A7)</f>
        <v>39</v>
      </c>
      <c r="M7" s="2">
        <f>SUMIFS('BA History S2'!E:E,'BA History S2'!B:B,A7)-L7</f>
        <v>41</v>
      </c>
      <c r="N7" s="75">
        <f>LOOKUP(2, 1/('BA History S2'!$B:$B=A7), 'BA History S2'!$AI:$AI)</f>
        <v>0.481578947368421</v>
      </c>
      <c r="O7" s="34">
        <f>SUMIFS('BA History S2'!H:H,'BA History S2'!B:B,A7)</f>
        <v>164</v>
      </c>
      <c r="P7" s="2">
        <f>SUMIFS('BA History S2'!G:G,'BA History S2'!B:B,A7)-O7</f>
        <v>165</v>
      </c>
      <c r="Q7" s="89">
        <f>LOOKUP(2, 1/('BA History S2'!$B:$B=A7), 'BA History S2'!$AJ:$AJ)</f>
        <v>0.50368421052631573</v>
      </c>
      <c r="R7" s="2">
        <f>COUNTIFS('BA History S2'!$B:$B,$A$7,'BA History S2'!K:K, 1)</f>
        <v>4</v>
      </c>
      <c r="S7" s="2">
        <f>COUNTIFS('BA History S2'!$B:$B,$A$7,'BA History S2'!L:L, 1)</f>
        <v>1</v>
      </c>
      <c r="T7" s="2">
        <f>COUNTIFS('BA History S2'!$B:$B,$A$7,'BA History S2'!M:M, 1)</f>
        <v>3</v>
      </c>
      <c r="U7" s="2">
        <f>COUNTIFS('BA History S2'!$B:$B,$A$7,'BA History S2'!N:N, 1)</f>
        <v>7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1</v>
      </c>
      <c r="AC7" s="2">
        <f>COUNTIFS('BA History S2'!$B:$B,$A$7,'BA History S2'!V:V, 1)</f>
        <v>2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5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45</v>
      </c>
      <c r="G8" s="66">
        <f>AVERAGEIFS('BA History S2'!C:C,'BA History S2'!B:B,A8)</f>
        <v>5</v>
      </c>
      <c r="H8" s="35">
        <f t="array" ref="H8">MAX(IF('BA History S2'!B:B=A8, 'BA History S2'!C:C))</f>
        <v>9</v>
      </c>
      <c r="I8" s="34">
        <f>COUNTIFS('BA History S2'!B:B,A8,'BA History S2'!D:D, 1)</f>
        <v>6</v>
      </c>
      <c r="J8" s="2">
        <f>COUNTIFS('BA History S2'!B:B,A8,'BA History S2'!D:D, 0)</f>
        <v>3</v>
      </c>
      <c r="K8" s="75">
        <f>LOOKUP(2, 1/('BA History S2'!$B:$B=A8), 'BA History S2'!$AK:$AK)</f>
        <v>0.66666666666666663</v>
      </c>
      <c r="L8" s="34">
        <f>SUMIFS('BA History S2'!F:F,'BA History S2'!B:B,A8)</f>
        <v>21</v>
      </c>
      <c r="M8" s="2">
        <f>SUMIFS('BA History S2'!E:E,'BA History S2'!B:B,A8)-L8</f>
        <v>14</v>
      </c>
      <c r="N8" s="75">
        <f>LOOKUP(2, 1/('BA History S2'!$B:$B=A8), 'BA History S2'!$AI:$AI)</f>
        <v>0.62222222222222223</v>
      </c>
      <c r="O8" s="34">
        <f>SUMIFS('BA History S2'!H:H,'BA History S2'!B:B,A8)</f>
        <v>79</v>
      </c>
      <c r="P8" s="2">
        <f>SUMIFS('BA History S2'!G:G,'BA History S2'!B:B,A8)-O8</f>
        <v>72</v>
      </c>
      <c r="Q8" s="89">
        <f>LOOKUP(2, 1/('BA History S2'!$B:$B=A8), 'BA History S2'!$AJ:$AJ)</f>
        <v>0.53222222222222215</v>
      </c>
      <c r="R8" s="2">
        <f>COUNTIFS('BA History S2'!$B:$B,$A$8,'BA History S2'!K:K, 1)</f>
        <v>2</v>
      </c>
      <c r="S8" s="2">
        <f>COUNTIFS('BA History S2'!$B:$B,$A$8,'BA History S2'!L:L, 1)</f>
        <v>1</v>
      </c>
      <c r="T8" s="2">
        <f>COUNTIFS('BA History S2'!$B:$B,$A$8,'BA History S2'!M:M, 1)</f>
        <v>3</v>
      </c>
      <c r="U8" s="2">
        <f>COUNTIFS('BA History S2'!$B:$B,$A$8,'BA History S2'!N:N, 1)</f>
        <v>4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2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63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2</v>
      </c>
      <c r="J9" s="2">
        <f>COUNTIFS('BA History S2'!B:B,A9,'BA History S2'!D:D, 0)</f>
        <v>1</v>
      </c>
      <c r="K9" s="75">
        <f>LOOKUP(2, 1/('BA History S2'!$B:$B=A9), 'BA History S2'!$AK:$AK)</f>
        <v>0.66666666666666663</v>
      </c>
      <c r="L9" s="34">
        <f>SUMIFS('BA History S2'!F:F,'BA History S2'!B:B,A9)</f>
        <v>8</v>
      </c>
      <c r="M9" s="2">
        <f>SUMIFS('BA History S2'!E:E,'BA History S2'!B:B,A9)-L9</f>
        <v>5</v>
      </c>
      <c r="N9" s="75">
        <f>LOOKUP(2, 1/('BA History S2'!$B:$B=A9), 'BA History S2'!$AI:$AI)</f>
        <v>0.6333333333333333</v>
      </c>
      <c r="O9" s="34">
        <f>SUMIFS('BA History S2'!H:H,'BA History S2'!B:B,A9)</f>
        <v>30</v>
      </c>
      <c r="P9" s="2">
        <f>SUMIFS('BA History S2'!G:G,'BA History S2'!B:B,A9)-O9</f>
        <v>25</v>
      </c>
      <c r="Q9" s="89">
        <f>LOOKUP(2, 1/('BA History S2'!$B:$B=A9), 'BA History S2'!$AJ:$AJ)</f>
        <v>0.54999999999999993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2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3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180</v>
      </c>
      <c r="G10" s="66">
        <f>AVERAGEIFS('BA History S2'!C:C,'BA History S2'!B:B,A10)</f>
        <v>12.857142857142858</v>
      </c>
      <c r="H10" s="35">
        <f t="array" ref="H10">MAX(IF('BA History S2'!B:B=A10, 'BA History S2'!C:C))</f>
        <v>24</v>
      </c>
      <c r="I10" s="34">
        <f>COUNTIFS('BA History S2'!B:B,A10,'BA History S2'!D:D, 1)</f>
        <v>10</v>
      </c>
      <c r="J10" s="2">
        <f>COUNTIFS('BA History S2'!B:B,A10,'BA History S2'!D:D, 0)</f>
        <v>4</v>
      </c>
      <c r="K10" s="75">
        <f>LOOKUP(2, 1/('BA History S2'!$B:$B=A10), 'BA History S2'!$AK:$AK)</f>
        <v>0.7142857142857143</v>
      </c>
      <c r="L10" s="34">
        <f>SUMIFS('BA History S2'!F:F,'BA History S2'!B:B,A10)</f>
        <v>35</v>
      </c>
      <c r="M10" s="2">
        <f>SUMIFS('BA History S2'!E:E,'BA History S2'!B:B,A10)-L10</f>
        <v>25</v>
      </c>
      <c r="N10" s="75">
        <f>LOOKUP(2, 1/('BA History S2'!$B:$B=A10), 'BA History S2'!$AI:$AI)</f>
        <v>0.59285714285714286</v>
      </c>
      <c r="O10" s="34">
        <f>SUMIFS('BA History S2'!H:H,'BA History S2'!B:B,A10)</f>
        <v>136</v>
      </c>
      <c r="P10" s="2">
        <f>SUMIFS('BA History S2'!G:G,'BA History S2'!B:B,A10)-O10</f>
        <v>122</v>
      </c>
      <c r="Q10" s="89">
        <f>LOOKUP(2, 1/('BA History S2'!$B:$B=A10), 'BA History S2'!$AJ:$AJ)</f>
        <v>0.53142857142857147</v>
      </c>
      <c r="R10" s="2">
        <f>COUNTIFS('BA History S2'!$B:$B,$A$10,'BA History S2'!K:K, 1)</f>
        <v>3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3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2</v>
      </c>
      <c r="AE10" s="2">
        <f>COUNTIFS('BA History S2'!$B:$B,$A$10,'BA History S2'!X:X, 1)</f>
        <v>0</v>
      </c>
      <c r="AF10" s="2">
        <f>COUNTIFS('BA History S2'!$B:$B,$A$10,'BA History S2'!Y:Y, 1)</f>
        <v>2</v>
      </c>
      <c r="AG10" s="2">
        <f>COUNTIFS('BA History S2'!$B:$B,$A$10,'BA History S2'!Z:Z, 1)</f>
        <v>4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5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161</v>
      </c>
      <c r="G11" s="66">
        <f>AVERAGEIFS('BA History S2'!C:C,'BA History S2'!B:B,A11)</f>
        <v>13.416666666666666</v>
      </c>
      <c r="H11" s="35">
        <f t="array" ref="H11">MAX(IF('BA History S2'!B:B=A11, 'BA History S2'!C:C))</f>
        <v>21</v>
      </c>
      <c r="I11" s="34">
        <f>COUNTIFS('BA History S2'!B:B,A11,'BA History S2'!D:D, 1)</f>
        <v>5</v>
      </c>
      <c r="J11" s="2">
        <f>COUNTIFS('BA History S2'!B:B,A11,'BA History S2'!D:D, 0)</f>
        <v>7</v>
      </c>
      <c r="K11" s="75">
        <f>LOOKUP(2, 1/('BA History S2'!$B:$B=A11), 'BA History S2'!$AK:$AK)</f>
        <v>0.41666666666666669</v>
      </c>
      <c r="L11" s="34">
        <f>SUMIFS('BA History S2'!F:F,'BA History S2'!B:B,A11)</f>
        <v>22</v>
      </c>
      <c r="M11" s="2">
        <f>SUMIFS('BA History S2'!E:E,'BA History S2'!B:B,A11)-L11</f>
        <v>30</v>
      </c>
      <c r="N11" s="75">
        <f>LOOKUP(2, 1/('BA History S2'!$B:$B=A11), 'BA History S2'!$AI:$AI)</f>
        <v>0.39166666666666666</v>
      </c>
      <c r="O11" s="34">
        <f>SUMIFS('BA History S2'!H:H,'BA History S2'!B:B,A11)</f>
        <v>105</v>
      </c>
      <c r="P11" s="2">
        <f>SUMIFS('BA History S2'!G:G,'BA History S2'!B:B,A11)-O11</f>
        <v>114</v>
      </c>
      <c r="Q11" s="89">
        <f>LOOKUP(2, 1/('BA History S2'!$B:$B=A11), 'BA History S2'!$AJ:$AJ)</f>
        <v>0.46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2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2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127</v>
      </c>
      <c r="G12" s="66">
        <f>AVERAGEIFS('BA History S2'!C:C,'BA History S2'!B:B,A12)</f>
        <v>12.7</v>
      </c>
      <c r="H12" s="35">
        <f t="array" ref="H12">MAX(IF('BA History S2'!B:B=A12, 'BA History S2'!C:C))</f>
        <v>19</v>
      </c>
      <c r="I12" s="34">
        <f>COUNTIFS('BA History S2'!B:B,A12,'BA History S2'!D:D, 1)</f>
        <v>5</v>
      </c>
      <c r="J12" s="2">
        <f>COUNTIFS('BA History S2'!B:B,A12,'BA History S2'!D:D, 0)</f>
        <v>5</v>
      </c>
      <c r="K12" s="75">
        <f>LOOKUP(2, 1/('BA History S2'!$B:$B=A12), 'BA History S2'!$AK:$AK)</f>
        <v>0.5</v>
      </c>
      <c r="L12" s="34">
        <f>SUMIFS('BA History S2'!F:F,'BA History S2'!B:B,A12)</f>
        <v>21</v>
      </c>
      <c r="M12" s="2">
        <f>SUMIFS('BA History S2'!E:E,'BA History S2'!B:B,A12)-L12</f>
        <v>19</v>
      </c>
      <c r="N12" s="75">
        <f>LOOKUP(2, 1/('BA History S2'!$B:$B=A12), 'BA History S2'!$AI:$AI)</f>
        <v>0.54</v>
      </c>
      <c r="O12" s="34">
        <f>SUMIFS('BA History S2'!H:H,'BA History S2'!B:B,A12)</f>
        <v>85</v>
      </c>
      <c r="P12" s="2">
        <f>SUMIFS('BA History S2'!G:G,'BA History S2'!B:B,A12)-O12</f>
        <v>85</v>
      </c>
      <c r="Q12" s="89">
        <f>LOOKUP(2, 1/('BA History S2'!$B:$B=A12), 'BA History S2'!$AJ:$AJ)</f>
        <v>0.5069999999999999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3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2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2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275</v>
      </c>
      <c r="G13" s="66">
        <f>AVERAGEIFS('BA History S2'!C:C,'BA History S2'!B:B,A13)</f>
        <v>14.473684210526315</v>
      </c>
      <c r="H13" s="35">
        <f t="array" ref="H13">MAX(IF('BA History S2'!B:B=A13, 'BA History S2'!C:C))</f>
        <v>37</v>
      </c>
      <c r="I13" s="34">
        <f>COUNTIFS('BA History S2'!B:B,A13,'BA History S2'!D:D, 1)</f>
        <v>7</v>
      </c>
      <c r="J13" s="2">
        <f>COUNTIFS('BA History S2'!B:B,A13,'BA History S2'!D:D, 0)</f>
        <v>12</v>
      </c>
      <c r="K13" s="75">
        <f>LOOKUP(2, 1/('BA History S2'!$B:$B=A13), 'BA History S2'!$AK:$AK)</f>
        <v>0.36842105263157893</v>
      </c>
      <c r="L13" s="34">
        <f>SUMIFS('BA History S2'!F:F,'BA History S2'!B:B,A13)</f>
        <v>37</v>
      </c>
      <c r="M13" s="2">
        <f>SUMIFS('BA History S2'!E:E,'BA History S2'!B:B,A13)-L13</f>
        <v>46</v>
      </c>
      <c r="N13" s="75">
        <f>LOOKUP(2, 1/('BA History S2'!$B:$B=A13), 'BA History S2'!$AI:$AI)</f>
        <v>0.43157894736842101</v>
      </c>
      <c r="O13" s="34">
        <f>SUMIFS('BA History S2'!H:H,'BA History S2'!B:B,A13)</f>
        <v>167</v>
      </c>
      <c r="P13" s="2">
        <f>SUMIFS('BA History S2'!G:G,'BA History S2'!B:B,A13)-O13</f>
        <v>177</v>
      </c>
      <c r="Q13" s="89">
        <f>LOOKUP(2, 1/('BA History S2'!$B:$B=A13), 'BA History S2'!$AJ:$AJ)</f>
        <v>0.48000000000000004</v>
      </c>
      <c r="R13" s="2">
        <f>COUNTIFS('BA History S2'!$B:$B,$A$13,'BA History S2'!K:K, 1)</f>
        <v>2</v>
      </c>
      <c r="S13" s="2">
        <f>COUNTIFS('BA History S2'!$B:$B,$A$13,'BA History S2'!L:L, 1)</f>
        <v>0</v>
      </c>
      <c r="T13" s="2">
        <f>COUNTIFS('BA History S2'!$B:$B,$A$13,'BA History S2'!M:M, 1)</f>
        <v>3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3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6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3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402</v>
      </c>
      <c r="G14" s="66">
        <f>AVERAGEIFS('BA History S2'!C:C,'BA History S2'!B:B,A14)</f>
        <v>17.478260869565219</v>
      </c>
      <c r="H14" s="35">
        <f t="array" ref="H14">MAX(IF('BA History S2'!B:B=A14, 'BA History S2'!C:C))</f>
        <v>24</v>
      </c>
      <c r="I14" s="34">
        <f>COUNTIFS('BA History S2'!B:B,A14,'BA History S2'!D:D, 1)</f>
        <v>9</v>
      </c>
      <c r="J14" s="2">
        <f>COUNTIFS('BA History S2'!B:B,A14,'BA History S2'!D:D, 0)</f>
        <v>14</v>
      </c>
      <c r="K14" s="75">
        <f>LOOKUP(2, 1/('BA History S2'!$B:$B=A14), 'BA History S2'!$AK:$AK)</f>
        <v>0.39130434782608697</v>
      </c>
      <c r="L14" s="34">
        <f>SUMIFS('BA History S2'!F:F,'BA History S2'!B:B,A14)</f>
        <v>41</v>
      </c>
      <c r="M14" s="2">
        <f>SUMIFS('BA History S2'!E:E,'BA History S2'!B:B,A14)-L14</f>
        <v>52</v>
      </c>
      <c r="N14" s="75">
        <f>LOOKUP(2, 1/('BA History S2'!$B:$B=A14), 'BA History S2'!$AI:$AI)</f>
        <v>0.43478260869565216</v>
      </c>
      <c r="O14" s="34">
        <f>SUMIFS('BA History S2'!H:H,'BA History S2'!B:B,A14)</f>
        <v>187</v>
      </c>
      <c r="P14" s="2">
        <f>SUMIFS('BA History S2'!G:G,'BA History S2'!B:B,A14)-O14</f>
        <v>209</v>
      </c>
      <c r="Q14" s="89">
        <f>LOOKUP(2, 1/('BA History S2'!$B:$B=A14), 'BA History S2'!$AJ:$AJ)</f>
        <v>0.46347826086956523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2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571</v>
      </c>
      <c r="G16" s="66">
        <f>AVERAGEIFS('BA History S2'!C:C,'BA History S2'!B:B,A16)</f>
        <v>16.314285714285713</v>
      </c>
      <c r="H16" s="35">
        <f t="array" ref="H16">MAX(IF('BA History S2'!B:B=A16, 'BA History S2'!C:C))</f>
        <v>31</v>
      </c>
      <c r="I16" s="34">
        <f>COUNTIFS('BA History S2'!B:B,A16,'BA History S2'!D:D, 1)</f>
        <v>18</v>
      </c>
      <c r="J16" s="2">
        <f>COUNTIFS('BA History S2'!B:B,A16,'BA History S2'!D:D, 0)</f>
        <v>17</v>
      </c>
      <c r="K16" s="75">
        <f>LOOKUP(2, 1/('BA History S2'!$B:$B=A16), 'BA History S2'!$AK:$AK)</f>
        <v>0.51428571428571423</v>
      </c>
      <c r="L16" s="34">
        <f>SUMIFS('BA History S2'!F:F,'BA History S2'!B:B,A16)</f>
        <v>73</v>
      </c>
      <c r="M16" s="2">
        <f>SUMIFS('BA History S2'!E:E,'BA History S2'!B:B,A16)-L16</f>
        <v>66</v>
      </c>
      <c r="N16" s="75">
        <f>LOOKUP(2, 1/('BA History S2'!$B:$B=A16), 'BA History S2'!$AI:$AI)</f>
        <v>0.53714285714285703</v>
      </c>
      <c r="O16" s="34">
        <f>SUMIFS('BA History S2'!H:H,'BA History S2'!B:B,A16)</f>
        <v>304</v>
      </c>
      <c r="P16" s="2">
        <f>SUMIFS('BA History S2'!G:G,'BA History S2'!B:B,A16)-O16</f>
        <v>283</v>
      </c>
      <c r="Q16" s="89">
        <f>LOOKUP(2, 1/('BA History S2'!$B:$B=A16), 'BA History S2'!$AJ:$AJ)</f>
        <v>0.52800000000000002</v>
      </c>
      <c r="R16" s="2">
        <f>COUNTIFS('BA History S2'!$B:$B,$A$16,'BA History S2'!K:K, 1)</f>
        <v>5</v>
      </c>
      <c r="S16" s="2">
        <f>COUNTIFS('BA History S2'!$B:$B,$A$16,'BA History S2'!L:L, 1)</f>
        <v>2</v>
      </c>
      <c r="T16" s="2">
        <f>COUNTIFS('BA History S2'!$B:$B,$A$16,'BA History S2'!M:M, 1)</f>
        <v>11</v>
      </c>
      <c r="U16" s="2">
        <f>COUNTIFS('BA History S2'!$B:$B,$A$16,'BA History S2'!N:N, 1)</f>
        <v>7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5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2</v>
      </c>
      <c r="AL16" s="2">
        <f>COUNTIFS('BA History S2'!$B:$B,$A$16,'BA History S2'!AE:AE, 1)</f>
        <v>6</v>
      </c>
      <c r="AM16" s="2">
        <f>COUNTIFS('BA History S2'!$B:$B,$A$16,'BA History S2'!AF:AF, 1)</f>
        <v>0</v>
      </c>
      <c r="AN16" s="2">
        <f>COUNTIFS('BA History S2'!$B:$B,$A$16,'BA History S2'!AG:AG, 1)</f>
        <v>11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686</v>
      </c>
      <c r="G18" s="66">
        <f>AVERAGEIFS('BA History S2'!C:C,'BA History S2'!B:B,A18)</f>
        <v>26.384615384615383</v>
      </c>
      <c r="H18" s="35">
        <f t="array" ref="H18">MAX(IF('BA History S2'!B:B=A18, 'BA History S2'!C:C))</f>
        <v>49</v>
      </c>
      <c r="I18" s="34">
        <f>COUNTIFS('BA History S2'!B:B,A18,'BA History S2'!D:D, 1)</f>
        <v>13</v>
      </c>
      <c r="J18" s="2">
        <f>COUNTIFS('BA History S2'!B:B,A18,'BA History S2'!D:D, 0)</f>
        <v>13</v>
      </c>
      <c r="K18" s="75">
        <f>LOOKUP(2, 1/('BA History S2'!$B:$B=A18), 'BA History S2'!$AK:$AK)</f>
        <v>0.5</v>
      </c>
      <c r="L18" s="34">
        <f>SUMIFS('BA History S2'!F:F,'BA History S2'!B:B,A18)</f>
        <v>53</v>
      </c>
      <c r="M18" s="2">
        <f>SUMIFS('BA History S2'!E:E,'BA History S2'!B:B,A18)-L18</f>
        <v>51</v>
      </c>
      <c r="N18" s="75">
        <f>LOOKUP(2, 1/('BA History S2'!$B:$B=A18), 'BA History S2'!$AI:$AI)</f>
        <v>0.51538461538461544</v>
      </c>
      <c r="O18" s="34">
        <f>SUMIFS('BA History S2'!H:H,'BA History S2'!B:B,A18)</f>
        <v>219</v>
      </c>
      <c r="P18" s="2">
        <f>SUMIFS('BA History S2'!G:G,'BA History S2'!B:B,A18)-O18</f>
        <v>213</v>
      </c>
      <c r="Q18" s="89">
        <f>LOOKUP(2, 1/('BA History S2'!$B:$B=A18), 'BA History S2'!$AJ:$AJ)</f>
        <v>0.52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4</v>
      </c>
      <c r="U18" s="2">
        <f>COUNTIFS('BA History S2'!$B:$B,$A$18,'BA History S2'!N:N, 1)</f>
        <v>5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6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6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715</v>
      </c>
      <c r="G19" s="66">
        <f>AVERAGEIFS('BA History S2'!C:C,'BA History S2'!B:B,A19)</f>
        <v>20.428571428571427</v>
      </c>
      <c r="H19" s="35">
        <f t="array" ref="H19">MAX(IF('BA History S2'!B:B=A19, 'BA History S2'!C:C))</f>
        <v>33</v>
      </c>
      <c r="I19" s="34">
        <f>COUNTIFS('BA History S2'!B:B,A19,'BA History S2'!D:D, 1)</f>
        <v>23</v>
      </c>
      <c r="J19" s="2">
        <f>COUNTIFS('BA History S2'!B:B,A19,'BA History S2'!D:D, 0)</f>
        <v>12</v>
      </c>
      <c r="K19" s="75">
        <f>LOOKUP(2, 1/('BA History S2'!$B:$B=A19), 'BA History S2'!$AK:$AK)</f>
        <v>0.65714285714285714</v>
      </c>
      <c r="L19" s="34">
        <f>SUMIFS('BA History S2'!F:F,'BA History S2'!B:B,A19)</f>
        <v>80</v>
      </c>
      <c r="M19" s="2">
        <f>SUMIFS('BA History S2'!E:E,'BA History S2'!B:B,A19)-L19</f>
        <v>60</v>
      </c>
      <c r="N19" s="75">
        <f>LOOKUP(2, 1/('BA History S2'!$B:$B=A19), 'BA History S2'!$AI:$AI)</f>
        <v>0.57571428571428573</v>
      </c>
      <c r="O19" s="34">
        <f>SUMIFS('BA History S2'!H:H,'BA History S2'!B:B,A19)</f>
        <v>305</v>
      </c>
      <c r="P19" s="2">
        <f>SUMIFS('BA History S2'!G:G,'BA History S2'!B:B,A19)-O19</f>
        <v>267</v>
      </c>
      <c r="Q19" s="89">
        <f>LOOKUP(2, 1/('BA History S2'!$B:$B=A19), 'BA History S2'!$AJ:$AJ)</f>
        <v>0.5445714285714286</v>
      </c>
      <c r="R19" s="2">
        <f>COUNTIFS('BA History S2'!$B:$B,$A$19,'BA History S2'!K:K, 1)</f>
        <v>4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13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4</v>
      </c>
      <c r="AC19" s="2">
        <f>COUNTIFS('BA History S2'!$B:$B,$A$19,'BA History S2'!V:V, 1)</f>
        <v>3</v>
      </c>
      <c r="AD19" s="2">
        <f>COUNTIFS('BA History S2'!$B:$B,$A$19,'BA History S2'!W:W, 1)</f>
        <v>2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11</v>
      </c>
      <c r="AK19" s="2">
        <f>COUNTIFS('BA History S2'!$B:$B,$A$19,'BA History S2'!AD:AD, 1)</f>
        <v>2</v>
      </c>
      <c r="AL19" s="2">
        <f>COUNTIFS('BA History S2'!$B:$B,$A$19,'BA History S2'!AE:AE, 1)</f>
        <v>6</v>
      </c>
      <c r="AM19" s="2">
        <f>COUNTIFS('BA History S2'!$B:$B,$A$19,'BA History S2'!AF:AF, 1)</f>
        <v>0</v>
      </c>
      <c r="AN19" s="2">
        <f>COUNTIFS('BA History S2'!$B:$B,$A$19,'BA History S2'!AG:AG, 1)</f>
        <v>5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136</v>
      </c>
      <c r="G20" s="66">
        <f>AVERAGEIFS('BA History S2'!C:C,'BA History S2'!B:B,A20)</f>
        <v>15.111111111111111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8</v>
      </c>
      <c r="K20" s="75">
        <f>LOOKUP(2, 1/('BA History S2'!$B:$B=A20), 'BA History S2'!$AK:$AK)</f>
        <v>0.1111111111111111</v>
      </c>
      <c r="L20" s="34">
        <f>SUMIFS('BA History S2'!F:F,'BA History S2'!B:B,A20)</f>
        <v>12</v>
      </c>
      <c r="M20" s="2">
        <f>SUMIFS('BA History S2'!E:E,'BA History S2'!B:B,A20)-L20</f>
        <v>26</v>
      </c>
      <c r="N20" s="75">
        <f>LOOKUP(2, 1/('BA History S2'!$B:$B=A20), 'BA History S2'!$AI:$AI)</f>
        <v>0.28333333333333333</v>
      </c>
      <c r="O20" s="34">
        <f>SUMIFS('BA History S2'!H:H,'BA History S2'!B:B,A20)</f>
        <v>63</v>
      </c>
      <c r="P20" s="2">
        <f>SUMIFS('BA History S2'!G:G,'BA History S2'!B:B,A20)-O20</f>
        <v>91</v>
      </c>
      <c r="Q20" s="89">
        <f>LOOKUP(2, 1/('BA History S2'!$B:$B=A20), 'BA History S2'!$AJ:$AJ)</f>
        <v>0.37777777777777782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295</v>
      </c>
      <c r="G22" s="66">
        <f>AVERAGEIFS('BA History S2'!C:C,'BA History S2'!B:B,A22)</f>
        <v>15.526315789473685</v>
      </c>
      <c r="H22" s="35">
        <f t="array" ref="H22">MAX(IF('BA History S2'!B:B=A22, 'BA History S2'!C:C))</f>
        <v>27</v>
      </c>
      <c r="I22" s="34">
        <f>COUNTIFS('BA History S2'!B:B,A22,'BA History S2'!D:D, 1)</f>
        <v>7</v>
      </c>
      <c r="J22" s="2">
        <f>COUNTIFS('BA History S2'!B:B,A22,'BA History S2'!D:D, 0)</f>
        <v>12</v>
      </c>
      <c r="K22" s="75">
        <f>LOOKUP(2, 1/('BA History S2'!$B:$B=A22), 'BA History S2'!$AK:$AK)</f>
        <v>0.36842105263157893</v>
      </c>
      <c r="L22" s="34">
        <f>SUMIFS('BA History S2'!F:F,'BA History S2'!B:B,A22)</f>
        <v>35</v>
      </c>
      <c r="M22" s="2">
        <f>SUMIFS('BA History S2'!E:E,'BA History S2'!B:B,A22)-L22</f>
        <v>39</v>
      </c>
      <c r="N22" s="75">
        <f>LOOKUP(2, 1/('BA History S2'!$B:$B=A22), 'BA History S2'!$AI:$AI)</f>
        <v>0.49210526315789471</v>
      </c>
      <c r="O22" s="34">
        <f>SUMIFS('BA History S2'!H:H,'BA History S2'!B:B,A22)</f>
        <v>152</v>
      </c>
      <c r="P22" s="2">
        <f>SUMIFS('BA History S2'!G:G,'BA History S2'!B:B,A22)-O22</f>
        <v>162</v>
      </c>
      <c r="Q22" s="89">
        <f>LOOKUP(2, 1/('BA History S2'!$B:$B=A22), 'BA History S2'!$AJ:$AJ)</f>
        <v>0.48684210526315791</v>
      </c>
      <c r="R22" s="2">
        <f>COUNTIFS('BA History S2'!$B:$B,$A$22,'BA History S2'!K:K, 1)</f>
        <v>2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4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2</v>
      </c>
      <c r="AG22" s="2">
        <f>COUNTIFS('BA History S2'!$B:$B,$A$22,'BA History S2'!Z:Z, 1)</f>
        <v>6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6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36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2</v>
      </c>
      <c r="K23" s="75">
        <f>LOOKUP(2, 1/('BA History S2'!$B:$B=A23), 'BA History S2'!$AK:$AK)</f>
        <v>0.5</v>
      </c>
      <c r="L23" s="34">
        <f>SUMIFS('BA History S2'!F:F,'BA History S2'!B:B,A23)</f>
        <v>8</v>
      </c>
      <c r="M23" s="2">
        <f>SUMIFS('BA History S2'!E:E,'BA History S2'!B:B,A23)-L23</f>
        <v>8</v>
      </c>
      <c r="N23" s="75">
        <f>LOOKUP(2, 1/('BA History S2'!$B:$B=A23), 'BA History S2'!$AI:$AI)</f>
        <v>0.5</v>
      </c>
      <c r="O23" s="34">
        <f>SUMIFS('BA History S2'!H:H,'BA History S2'!B:B,A23)</f>
        <v>33</v>
      </c>
      <c r="P23" s="2">
        <f>SUMIFS('BA History S2'!G:G,'BA History S2'!B:B,A23)-O23</f>
        <v>33</v>
      </c>
      <c r="Q23" s="89">
        <f>LOOKUP(2, 1/('BA History S2'!$B:$B=A23), 'BA History S2'!$AJ:$AJ)</f>
        <v>0.495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131</v>
      </c>
      <c r="G24" s="66">
        <f>AVERAGEIFS('BA History S2'!C:C,'BA History S2'!B:B,A24)</f>
        <v>8.7333333333333325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9</v>
      </c>
      <c r="K24" s="75">
        <f>LOOKUP(2, 1/('BA History S2'!$B:$B=A24), 'BA History S2'!$AK:$AK)</f>
        <v>0.4</v>
      </c>
      <c r="L24" s="34">
        <f>SUMIFS('BA History S2'!F:F,'BA History S2'!B:B,A24)</f>
        <v>26</v>
      </c>
      <c r="M24" s="2">
        <f>SUMIFS('BA History S2'!E:E,'BA History S2'!B:B,A24)-L24</f>
        <v>37</v>
      </c>
      <c r="N24" s="75">
        <f>LOOKUP(2, 1/('BA History S2'!$B:$B=A24), 'BA History S2'!$AI:$AI)</f>
        <v>0.38</v>
      </c>
      <c r="O24" s="34">
        <f>SUMIFS('BA History S2'!H:H,'BA History S2'!B:B,A24)</f>
        <v>118</v>
      </c>
      <c r="P24" s="2">
        <f>SUMIFS('BA History S2'!G:G,'BA History S2'!B:B,A24)-O24</f>
        <v>143</v>
      </c>
      <c r="Q24" s="89">
        <f>LOOKUP(2, 1/('BA History S2'!$B:$B=A24), 'BA History S2'!$AJ:$AJ)</f>
        <v>0.44133333333333324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73</v>
      </c>
      <c r="G26" s="66">
        <f>AVERAGEIFS('BA History S2'!C:C,'BA History S2'!B:B,A26)</f>
        <v>18.25</v>
      </c>
      <c r="H26" s="35">
        <f t="array" ref="H26">MAX(IF('BA History S2'!B:B=A26, 'BA History S2'!C:C))</f>
        <v>26</v>
      </c>
      <c r="I26" s="34">
        <f>COUNTIFS('BA History S2'!B:B,A26,'BA History S2'!D:D, 1)</f>
        <v>1</v>
      </c>
      <c r="J26" s="2">
        <f>COUNTIFS('BA History S2'!B:B,A26,'BA History S2'!D:D, 0)</f>
        <v>3</v>
      </c>
      <c r="K26" s="75">
        <f>LOOKUP(2, 1/('BA History S2'!$B:$B=A26), 'BA History S2'!$AK:$AK)</f>
        <v>0.25</v>
      </c>
      <c r="L26" s="34">
        <f>SUMIFS('BA History S2'!F:F,'BA History S2'!B:B,A26)</f>
        <v>6</v>
      </c>
      <c r="M26" s="2">
        <f>SUMIFS('BA History S2'!E:E,'BA History S2'!B:B,A26)-L26</f>
        <v>11</v>
      </c>
      <c r="N26" s="75">
        <f>LOOKUP(2, 1/('BA History S2'!$B:$B=A26), 'BA History S2'!$AI:$AI)</f>
        <v>0.3125</v>
      </c>
      <c r="O26" s="34">
        <f>SUMIFS('BA History S2'!H:H,'BA History S2'!B:B,A26)</f>
        <v>32</v>
      </c>
      <c r="P26" s="2">
        <f>SUMIFS('BA History S2'!G:G,'BA History S2'!B:B,A26)-O26</f>
        <v>42</v>
      </c>
      <c r="Q26" s="89">
        <f>LOOKUP(2, 1/('BA History S2'!$B:$B=A26), 'BA History S2'!$AJ:$AJ)</f>
        <v>0.41749999999999998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217</v>
      </c>
      <c r="G27" s="66">
        <f>AVERAGEIFS('BA History S2'!C:C,'BA History S2'!B:B,A27)</f>
        <v>11.421052631578947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8</v>
      </c>
      <c r="K27" s="75">
        <f>LOOKUP(2, 1/('BA History S2'!$B:$B=A27), 'BA History S2'!$AK:$AK)</f>
        <v>0.57894736842105265</v>
      </c>
      <c r="L27" s="34">
        <f>SUMIFS('BA History S2'!F:F,'BA History S2'!B:B,A27)</f>
        <v>41</v>
      </c>
      <c r="M27" s="2">
        <f>SUMIFS('BA History S2'!E:E,'BA History S2'!B:B,A27)-L27</f>
        <v>38</v>
      </c>
      <c r="N27" s="75">
        <f>LOOKUP(2, 1/('BA History S2'!$B:$B=A27), 'BA History S2'!$AI:$AI)</f>
        <v>0.51052631578947361</v>
      </c>
      <c r="O27" s="34">
        <f>SUMIFS('BA History S2'!H:H,'BA History S2'!B:B,A27)</f>
        <v>168</v>
      </c>
      <c r="P27" s="2">
        <f>SUMIFS('BA History S2'!G:G,'BA History S2'!B:B,A27)-O27</f>
        <v>172</v>
      </c>
      <c r="Q27" s="89">
        <f>LOOKUP(2, 1/('BA History S2'!$B:$B=A27), 'BA History S2'!$AJ:$AJ)</f>
        <v>0.49473684210526309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496</v>
      </c>
      <c r="G28" s="66">
        <f>AVERAGEIFS('BA History S2'!C:C,'BA History S2'!B:B,A28)</f>
        <v>18.37037037037037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16</v>
      </c>
      <c r="K28" s="75">
        <f>LOOKUP(2, 1/('BA History S2'!$B:$B=A28), 'BA History S2'!$AK:$AK)</f>
        <v>0.40740740740740738</v>
      </c>
      <c r="L28" s="34">
        <f>SUMIFS('BA History S2'!F:F,'BA History S2'!B:B,A28)</f>
        <v>49</v>
      </c>
      <c r="M28" s="2">
        <f>SUMIFS('BA History S2'!E:E,'BA History S2'!B:B,A28)-L28</f>
        <v>58</v>
      </c>
      <c r="N28" s="75">
        <f>LOOKUP(2, 1/('BA History S2'!$B:$B=A28), 'BA History S2'!$AI:$AI)</f>
        <v>0.4555555555555556</v>
      </c>
      <c r="O28" s="34">
        <f>SUMIFS('BA History S2'!H:H,'BA History S2'!B:B,A28)</f>
        <v>221</v>
      </c>
      <c r="P28" s="2">
        <f>SUMIFS('BA History S2'!G:G,'BA History S2'!B:B,A28)-O28</f>
        <v>238</v>
      </c>
      <c r="Q28" s="89">
        <f>LOOKUP(2, 1/('BA History S2'!$B:$B=A28), 'BA History S2'!$AJ:$AJ)</f>
        <v>0.47851851851851851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6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686</v>
      </c>
      <c r="G29" s="66">
        <f>AVERAGEIFS('BA History S2'!C:C,'BA History S2'!B:B,A29)</f>
        <v>24.5</v>
      </c>
      <c r="H29" s="35">
        <f t="array" ref="H29">MAX(IF('BA History S2'!B:B=A29, 'BA History S2'!C:C))</f>
        <v>50</v>
      </c>
      <c r="I29" s="34">
        <f>COUNTIFS('BA History S2'!B:B,A29,'BA History S2'!D:D, 1)</f>
        <v>11</v>
      </c>
      <c r="J29" s="2">
        <f>COUNTIFS('BA History S2'!B:B,A29,'BA History S2'!D:D, 0)</f>
        <v>17</v>
      </c>
      <c r="K29" s="75">
        <f>LOOKUP(2, 1/('BA History S2'!$B:$B=A29), 'BA History S2'!$AK:$AK)</f>
        <v>0.39285714285714285</v>
      </c>
      <c r="L29" s="34">
        <f>SUMIFS('BA History S2'!F:F,'BA History S2'!B:B,A29)</f>
        <v>53</v>
      </c>
      <c r="M29" s="2">
        <f>SUMIFS('BA History S2'!E:E,'BA History S2'!B:B,A29)-L29</f>
        <v>63</v>
      </c>
      <c r="N29" s="75">
        <f>LOOKUP(2, 1/('BA History S2'!$B:$B=A29), 'BA History S2'!$AI:$AI)</f>
        <v>0.45357142857142857</v>
      </c>
      <c r="O29" s="34">
        <f>SUMIFS('BA History S2'!H:H,'BA History S2'!B:B,A29)</f>
        <v>247</v>
      </c>
      <c r="P29" s="2">
        <f>SUMIFS('BA History S2'!G:G,'BA History S2'!B:B,A29)-O29</f>
        <v>245</v>
      </c>
      <c r="Q29" s="89">
        <f>LOOKUP(2, 1/('BA History S2'!$B:$B=A29), 'BA History S2'!$AJ:$AJ)</f>
        <v>0.50178571428571428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3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3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9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710</v>
      </c>
      <c r="G30" s="66">
        <f>AVERAGEIFS('BA History S2'!C:C,'BA History S2'!B:B,A30)</f>
        <v>22.1875</v>
      </c>
      <c r="H30" s="35">
        <f t="array" ref="H30">MAX(IF('BA History S2'!B:B=A30, 'BA History S2'!C:C))</f>
        <v>47</v>
      </c>
      <c r="I30" s="34">
        <f>COUNTIFS('BA History S2'!B:B,A30,'BA History S2'!D:D, 1)</f>
        <v>16</v>
      </c>
      <c r="J30" s="2">
        <f>COUNTIFS('BA History S2'!B:B,A30,'BA History S2'!D:D, 0)</f>
        <v>16</v>
      </c>
      <c r="K30" s="75">
        <f>LOOKUP(2, 1/('BA History S2'!$B:$B=A30), 'BA History S2'!$AK:$AK)</f>
        <v>0.5</v>
      </c>
      <c r="L30" s="34">
        <f>SUMIFS('BA History S2'!F:F,'BA History S2'!B:B,A30)</f>
        <v>65</v>
      </c>
      <c r="M30" s="2">
        <f>SUMIFS('BA History S2'!E:E,'BA History S2'!B:B,A30)-L30</f>
        <v>64</v>
      </c>
      <c r="N30" s="75">
        <f>LOOKUP(2, 1/('BA History S2'!$B:$B=A30), 'BA History S2'!$AI:$AI)</f>
        <v>0.49843750000000003</v>
      </c>
      <c r="O30" s="34">
        <f>SUMIFS('BA History S2'!H:H,'BA History S2'!B:B,A30)</f>
        <v>271</v>
      </c>
      <c r="P30" s="2">
        <f>SUMIFS('BA History S2'!G:G,'BA History S2'!B:B,A30)-O30</f>
        <v>265</v>
      </c>
      <c r="Q30" s="89">
        <f>LOOKUP(2, 1/('BA History S2'!$B:$B=A30), 'BA History S2'!$AJ:$AJ)</f>
        <v>0.50406249999999997</v>
      </c>
      <c r="R30" s="2">
        <f>COUNTIFS('BA History S2'!$B:$B,$A$30,'BA History S2'!K:K, 1)</f>
        <v>4</v>
      </c>
      <c r="S30" s="2">
        <f>COUNTIFS('BA History S2'!$B:$B,$A$30,'BA History S2'!L:L, 1)</f>
        <v>5</v>
      </c>
      <c r="T30" s="2">
        <f>COUNTIFS('BA History S2'!$B:$B,$A$30,'BA History S2'!M:M, 1)</f>
        <v>7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4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8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6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466</v>
      </c>
      <c r="G31" s="66">
        <f>AVERAGEIFS('BA History S2'!C:C,'BA History S2'!B:B,A31)</f>
        <v>18.64</v>
      </c>
      <c r="H31" s="35">
        <f t="array" ref="H31">MAX(IF('BA History S2'!B:B=A31, 'BA History S2'!C:C))</f>
        <v>37</v>
      </c>
      <c r="I31" s="34">
        <f>COUNTIFS('BA History S2'!B:B,A31,'BA History S2'!D:D, 1)</f>
        <v>12</v>
      </c>
      <c r="J31" s="2">
        <f>COUNTIFS('BA History S2'!B:B,A31,'BA History S2'!D:D, 0)</f>
        <v>13</v>
      </c>
      <c r="K31" s="75">
        <f>LOOKUP(2, 1/('BA History S2'!$B:$B=A31), 'BA History S2'!$AK:$AK)</f>
        <v>0.48</v>
      </c>
      <c r="L31" s="34">
        <f>SUMIFS('BA History S2'!F:F,'BA History S2'!B:B,A31)</f>
        <v>50</v>
      </c>
      <c r="M31" s="2">
        <f>SUMIFS('BA History S2'!E:E,'BA History S2'!B:B,A31)-L31</f>
        <v>53</v>
      </c>
      <c r="N31" s="75">
        <f>LOOKUP(2, 1/('BA History S2'!$B:$B=A31), 'BA History S2'!$AI:$AI)</f>
        <v>0.47600000000000009</v>
      </c>
      <c r="O31" s="34">
        <f>SUMIFS('BA History S2'!H:H,'BA History S2'!B:B,A31)</f>
        <v>212</v>
      </c>
      <c r="P31" s="2">
        <f>SUMIFS('BA History S2'!G:G,'BA History S2'!B:B,A31)-O31</f>
        <v>220</v>
      </c>
      <c r="Q31" s="89">
        <f>LOOKUP(2, 1/('BA History S2'!$B:$B=A31), 'BA History S2'!$AJ:$AJ)</f>
        <v>0.48840000000000006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7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643</v>
      </c>
      <c r="G33" s="66">
        <f>AVERAGEIFS('BA History S2'!C:C,'BA History S2'!B:B,A33)</f>
        <v>20.09375</v>
      </c>
      <c r="H33" s="35">
        <f t="array" ref="H33">MAX(IF('BA History S2'!B:B=A33, 'BA History S2'!C:C))</f>
        <v>43</v>
      </c>
      <c r="I33" s="34">
        <f>COUNTIFS('BA History S2'!B:B,A33,'BA History S2'!D:D, 1)</f>
        <v>21</v>
      </c>
      <c r="J33" s="2">
        <f>COUNTIFS('BA History S2'!B:B,A33,'BA History S2'!D:D, 0)</f>
        <v>11</v>
      </c>
      <c r="K33" s="75">
        <f>LOOKUP(2, 1/('BA History S2'!$B:$B=A33), 'BA History S2'!$AK:$AK)</f>
        <v>0.65625</v>
      </c>
      <c r="L33" s="34">
        <f>SUMIFS('BA History S2'!F:F,'BA History S2'!B:B,A33)</f>
        <v>72</v>
      </c>
      <c r="M33" s="2">
        <f>SUMIFS('BA History S2'!E:E,'BA History S2'!B:B,A33)-L33</f>
        <v>61</v>
      </c>
      <c r="N33" s="75">
        <f>LOOKUP(2, 1/('BA History S2'!$B:$B=A33), 'BA History S2'!$AI:$AI)</f>
        <v>0.53281250000000002</v>
      </c>
      <c r="O33" s="34">
        <f>SUMIFS('BA History S2'!H:H,'BA History S2'!B:B,A33)</f>
        <v>289</v>
      </c>
      <c r="P33" s="2">
        <f>SUMIFS('BA History S2'!G:G,'BA History S2'!B:B,A33)-O33</f>
        <v>273</v>
      </c>
      <c r="Q33" s="89">
        <f>LOOKUP(2, 1/('BA History S2'!$B:$B=A33), 'BA History S2'!$AJ:$AJ)</f>
        <v>0.51156250000000003</v>
      </c>
      <c r="R33" s="2">
        <f>COUNTIFS('BA History S2'!$B:$B,$A$33,'BA History S2'!K:K, 1)</f>
        <v>5</v>
      </c>
      <c r="S33" s="2">
        <f>COUNTIFS('BA History S2'!$B:$B,$A$33,'BA History S2'!L:L, 1)</f>
        <v>2</v>
      </c>
      <c r="T33" s="2">
        <f>COUNTIFS('BA History S2'!$B:$B,$A$33,'BA History S2'!M:M, 1)</f>
        <v>4</v>
      </c>
      <c r="U33" s="2">
        <f>COUNTIFS('BA History S2'!$B:$B,$A$33,'BA History S2'!N:N, 1)</f>
        <v>9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4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7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11</v>
      </c>
      <c r="AK33" s="2">
        <f>COUNTIFS('BA History S2'!$B:$B,$A$33,'BA History S2'!AD:AD, 1)</f>
        <v>3</v>
      </c>
      <c r="AL33" s="2">
        <f>COUNTIFS('BA History S2'!$B:$B,$A$33,'BA History S2'!AE:AE, 1)</f>
        <v>7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703</v>
      </c>
      <c r="G34" s="66">
        <f>AVERAGEIFS('BA History S2'!C:C,'BA History S2'!B:B,A34)</f>
        <v>19.527777777777779</v>
      </c>
      <c r="H34" s="35">
        <f t="array" ref="H34">MAX(IF('BA History S2'!B:B=A34, 'BA History S2'!C:C))</f>
        <v>38</v>
      </c>
      <c r="I34" s="34">
        <f>COUNTIFS('BA History S2'!B:B,A34,'BA History S2'!D:D, 1)</f>
        <v>14</v>
      </c>
      <c r="J34" s="2">
        <f>COUNTIFS('BA History S2'!B:B,A34,'BA History S2'!D:D, 0)</f>
        <v>22</v>
      </c>
      <c r="K34" s="75">
        <f>LOOKUP(2, 1/('BA History S2'!$B:$B=A34), 'BA History S2'!$AK:$AK)</f>
        <v>0.3888888888888889</v>
      </c>
      <c r="L34" s="34">
        <f>SUMIFS('BA History S2'!F:F,'BA History S2'!B:B,A34)</f>
        <v>68</v>
      </c>
      <c r="M34" s="2">
        <f>SUMIFS('BA History S2'!E:E,'BA History S2'!B:B,A34)-L34</f>
        <v>81</v>
      </c>
      <c r="N34" s="75">
        <f>LOOKUP(2, 1/('BA History S2'!$B:$B=A34), 'BA History S2'!$AI:$AI)</f>
        <v>0.44861111111111118</v>
      </c>
      <c r="O34" s="34">
        <f>SUMIFS('BA History S2'!H:H,'BA History S2'!B:B,A34)</f>
        <v>298</v>
      </c>
      <c r="P34" s="2">
        <f>SUMIFS('BA History S2'!G:G,'BA History S2'!B:B,A34)-O34</f>
        <v>320</v>
      </c>
      <c r="Q34" s="89">
        <f>LOOKUP(2, 1/('BA History S2'!$B:$B=A34), 'BA History S2'!$AJ:$AJ)</f>
        <v>0.47555555555555551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6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4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3</v>
      </c>
      <c r="AG34" s="2">
        <f>COUNTIFS('BA History S2'!$B:$B,$A$34,'BA History S2'!Z:Z, 1)</f>
        <v>9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8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548</v>
      </c>
      <c r="G36" s="66">
        <f>AVERAGEIFS('BA History S2'!C:C,'BA History S2'!B:B,A36)</f>
        <v>17.125</v>
      </c>
      <c r="H36" s="35">
        <f t="array" ref="H36">MAX(IF('BA History S2'!B:B=A36, 'BA History S2'!C:C))</f>
        <v>28</v>
      </c>
      <c r="I36" s="34">
        <f>COUNTIFS('BA History S2'!B:B,A36,'BA History S2'!D:D, 1)</f>
        <v>17</v>
      </c>
      <c r="J36" s="2">
        <f>COUNTIFS('BA History S2'!B:B,A36,'BA History S2'!D:D, 0)</f>
        <v>15</v>
      </c>
      <c r="K36" s="75">
        <f>LOOKUP(2, 1/('BA History S2'!$B:$B=A36), 'BA History S2'!$AK:$AK)</f>
        <v>0.53125</v>
      </c>
      <c r="L36" s="34">
        <f>SUMIFS('BA History S2'!F:F,'BA History S2'!B:B,A36)</f>
        <v>72</v>
      </c>
      <c r="M36" s="2">
        <f>SUMIFS('BA History S2'!E:E,'BA History S2'!B:B,A36)-L36</f>
        <v>66</v>
      </c>
      <c r="N36" s="75">
        <f>LOOKUP(2, 1/('BA History S2'!$B:$B=A36), 'BA History S2'!$AI:$AI)</f>
        <v>0.53437499999999993</v>
      </c>
      <c r="O36" s="34">
        <f>SUMIFS('BA History S2'!H:H,'BA History S2'!B:B,A36)</f>
        <v>299</v>
      </c>
      <c r="P36" s="2">
        <f>SUMIFS('BA History S2'!G:G,'BA History S2'!B:B,A36)-O36</f>
        <v>280</v>
      </c>
      <c r="Q36" s="89">
        <f>LOOKUP(2, 1/('BA History S2'!$B:$B=A36), 'BA History S2'!$AJ:$AJ)</f>
        <v>0.52187500000000009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8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9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371</v>
      </c>
      <c r="G37" s="66">
        <f>AVERAGEIFS('BA History S2'!C:C,'BA History S2'!B:B,A37)</f>
        <v>18.55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8</v>
      </c>
      <c r="K37" s="75">
        <f>LOOKUP(2, 1/('BA History S2'!$B:$B=A37), 'BA History S2'!$AK:$AK)</f>
        <v>0.6</v>
      </c>
      <c r="L37" s="34">
        <f>SUMIFS('BA History S2'!F:F,'BA History S2'!B:B,A37)</f>
        <v>43</v>
      </c>
      <c r="M37" s="2">
        <f>SUMIFS('BA History S2'!E:E,'BA History S2'!B:B,A37)-L37</f>
        <v>35</v>
      </c>
      <c r="N37" s="75">
        <f>LOOKUP(2, 1/('BA History S2'!$B:$B=A37), 'BA History S2'!$AI:$AI)</f>
        <v>0.55999999999999994</v>
      </c>
      <c r="O37" s="34">
        <f>SUMIFS('BA History S2'!H:H,'BA History S2'!B:B,A37)</f>
        <v>166</v>
      </c>
      <c r="P37" s="2">
        <f>SUMIFS('BA History S2'!G:G,'BA History S2'!B:B,A37)-O37</f>
        <v>159</v>
      </c>
      <c r="Q37" s="89">
        <f>LOOKUP(2, 1/('BA History S2'!$B:$B=A37), 'BA History S2'!$AJ:$AJ)</f>
        <v>0.50800000000000012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3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1132</v>
      </c>
      <c r="G38" s="66">
        <f>AVERAGEIFS('BA History S2'!C:C,'BA History S2'!B:B,A38)</f>
        <v>25.727272727272727</v>
      </c>
      <c r="H38" s="35">
        <f t="array" ref="H38">MAX(IF('BA History S2'!B:B=A38, 'BA History S2'!C:C))</f>
        <v>42</v>
      </c>
      <c r="I38" s="34">
        <f>COUNTIFS('BA History S2'!B:B,A38,'BA History S2'!D:D, 1)</f>
        <v>29</v>
      </c>
      <c r="J38" s="2">
        <f>COUNTIFS('BA History S2'!B:B,A38,'BA History S2'!D:D, 0)</f>
        <v>15</v>
      </c>
      <c r="K38" s="75">
        <f>LOOKUP(2, 1/('BA History S2'!$B:$B=A38), 'BA History S2'!$AK:$AK)</f>
        <v>0.65909090909090906</v>
      </c>
      <c r="L38" s="34">
        <f>SUMIFS('BA History S2'!F:F,'BA History S2'!B:B,A38)</f>
        <v>104</v>
      </c>
      <c r="M38" s="2">
        <f>SUMIFS('BA History S2'!E:E,'BA History S2'!B:B,A38)-L38</f>
        <v>76</v>
      </c>
      <c r="N38" s="75">
        <f>LOOKUP(2, 1/('BA History S2'!$B:$B=A38), 'BA History S2'!$AI:$AI)</f>
        <v>0.58863636363636374</v>
      </c>
      <c r="O38" s="34">
        <f>SUMIFS('BA History S2'!H:H,'BA History S2'!B:B,A38)</f>
        <v>398</v>
      </c>
      <c r="P38" s="2">
        <f>SUMIFS('BA History S2'!G:G,'BA History S2'!B:B,A38)-O38</f>
        <v>356</v>
      </c>
      <c r="Q38" s="89">
        <f>LOOKUP(2, 1/('BA History S2'!$B:$B=A38), 'BA History S2'!$AJ:$AJ)</f>
        <v>0.53068181818181825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4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4</v>
      </c>
      <c r="AG38" s="2">
        <f>COUNTIFS('BA History S2'!$B:$B,$A$38,'BA History S2'!Z:Z, 1)</f>
        <v>15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7</v>
      </c>
      <c r="AL38" s="2">
        <f>COUNTIFS('BA History S2'!$B:$B,$A$38,'BA History S2'!AE:AE, 1)</f>
        <v>5</v>
      </c>
      <c r="AM38" s="2">
        <f>COUNTIFS('BA History S2'!$B:$B,$A$38,'BA History S2'!AF:AF, 1)</f>
        <v>2</v>
      </c>
      <c r="AN38" s="2">
        <f>COUNTIFS('BA History S2'!$B:$B,$A$38,'BA History S2'!AG:AG, 1)</f>
        <v>11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643</v>
      </c>
      <c r="G41" s="66">
        <f>AVERAGEIFS('BA History S2'!C:C,'BA History S2'!B:B,A41)</f>
        <v>20.09375</v>
      </c>
      <c r="H41" s="35">
        <f t="array" ref="H41">MAX(IF('BA History S2'!B:B=A41, 'BA History S2'!C:C))</f>
        <v>36</v>
      </c>
      <c r="I41" s="34">
        <f>COUNTIFS('BA History S2'!B:B,A41,'BA History S2'!D:D, 1)</f>
        <v>19</v>
      </c>
      <c r="J41" s="2">
        <f>COUNTIFS('BA History S2'!B:B,A41,'BA History S2'!D:D, 0)</f>
        <v>13</v>
      </c>
      <c r="K41" s="75">
        <f>LOOKUP(2, 1/('BA History S2'!$B:$B=A41), 'BA History S2'!$AK:$AK)</f>
        <v>0.59375</v>
      </c>
      <c r="L41" s="34">
        <f>SUMIFS('BA History S2'!F:F,'BA History S2'!B:B,A41)</f>
        <v>74</v>
      </c>
      <c r="M41" s="2">
        <f>SUMIFS('BA History S2'!E:E,'BA History S2'!B:B,A41)-L41</f>
        <v>59</v>
      </c>
      <c r="N41" s="75">
        <f>LOOKUP(2, 1/('BA History S2'!$B:$B=A41), 'BA History S2'!$AI:$AI)</f>
        <v>0.5703125</v>
      </c>
      <c r="O41" s="34">
        <f>SUMIFS('BA History S2'!H:H,'BA History S2'!B:B,A41)</f>
        <v>294</v>
      </c>
      <c r="P41" s="2">
        <f>SUMIFS('BA History S2'!G:G,'BA History S2'!B:B,A41)-O41</f>
        <v>265</v>
      </c>
      <c r="Q41" s="89">
        <f>LOOKUP(2, 1/('BA History S2'!$B:$B=A41), 'BA History S2'!$AJ:$AJ)</f>
        <v>0.54343750000000013</v>
      </c>
      <c r="R41" s="2">
        <f>COUNTIFS('BA History S2'!$B:$B,$A$41,'BA History S2'!K:K, 1)</f>
        <v>5</v>
      </c>
      <c r="S41" s="2">
        <f>COUNTIFS('BA History S2'!$B:$B,$A$41,'BA History S2'!L:L, 1)</f>
        <v>5</v>
      </c>
      <c r="T41" s="2">
        <f>COUNTIFS('BA History S2'!$B:$B,$A$41,'BA History S2'!M:M, 1)</f>
        <v>5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5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742</v>
      </c>
      <c r="G44" s="66">
        <f>AVERAGEIFS('BA History S2'!C:C,'BA History S2'!B:B,A44)</f>
        <v>25.586206896551722</v>
      </c>
      <c r="H44" s="35">
        <f t="array" ref="H44">MAX(IF('BA History S2'!B:B=A44, 'BA History S2'!C:C))</f>
        <v>43</v>
      </c>
      <c r="I44" s="34">
        <f>COUNTIFS('BA History S2'!B:B,A44,'BA History S2'!D:D, 1)</f>
        <v>17</v>
      </c>
      <c r="J44" s="2">
        <f>COUNTIFS('BA History S2'!B:B,A44,'BA History S2'!D:D, 0)</f>
        <v>12</v>
      </c>
      <c r="K44" s="75">
        <f>LOOKUP(2, 1/('BA History S2'!$B:$B=A44), 'BA History S2'!$AK:$AK)</f>
        <v>0.58620689655172409</v>
      </c>
      <c r="L44" s="34">
        <f>SUMIFS('BA History S2'!F:F,'BA History S2'!B:B,A44)</f>
        <v>65</v>
      </c>
      <c r="M44" s="2">
        <f>SUMIFS('BA History S2'!E:E,'BA History S2'!B:B,A44)-L44</f>
        <v>55</v>
      </c>
      <c r="N44" s="75">
        <f>LOOKUP(2, 1/('BA History S2'!$B:$B=A44), 'BA History S2'!$AI:$AI)</f>
        <v>0.55344827586206902</v>
      </c>
      <c r="O44" s="34">
        <f>SUMIFS('BA History S2'!H:H,'BA History S2'!B:B,A44)</f>
        <v>264</v>
      </c>
      <c r="P44" s="2">
        <f>SUMIFS('BA History S2'!G:G,'BA History S2'!B:B,A44)-O44</f>
        <v>243</v>
      </c>
      <c r="Q44" s="89">
        <f>LOOKUP(2, 1/('BA History S2'!$B:$B=A44), 'BA History S2'!$AJ:$AJ)</f>
        <v>0.52310344827586197</v>
      </c>
      <c r="R44" s="2">
        <f>COUNTIFS('BA History S2'!$B:$B,$A$44,'BA History S2'!K:K, 1)</f>
        <v>6</v>
      </c>
      <c r="S44" s="2">
        <f>COUNTIFS('BA History S2'!$B:$B,$A$44,'BA History S2'!L:L, 1)</f>
        <v>5</v>
      </c>
      <c r="T44" s="2">
        <f>COUNTIFS('BA History S2'!$B:$B,$A$44,'BA History S2'!M:M, 1)</f>
        <v>7</v>
      </c>
      <c r="U44" s="2">
        <f>COUNTIFS('BA History S2'!$B:$B,$A$44,'BA History S2'!N:N, 1)</f>
        <v>7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3</v>
      </c>
      <c r="AD44" s="2">
        <f>COUNTIFS('BA History S2'!$B:$B,$A$44,'BA History S2'!W:W, 1)</f>
        <v>3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3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492</v>
      </c>
      <c r="G45" s="66">
        <f>AVERAGEIFS('BA History S2'!C:C,'BA History S2'!B:B,A45)</f>
        <v>16.399999999999999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16</v>
      </c>
      <c r="K45" s="75">
        <f>LOOKUP(2, 1/('BA History S2'!$B:$B=A45), 'BA History S2'!$AK:$AK)</f>
        <v>0.46666666666666667</v>
      </c>
      <c r="L45" s="34">
        <f>SUMIFS('BA History S2'!F:F,'BA History S2'!B:B,A45)</f>
        <v>56</v>
      </c>
      <c r="M45" s="2">
        <f>SUMIFS('BA History S2'!E:E,'BA History S2'!B:B,A45)-L45</f>
        <v>65</v>
      </c>
      <c r="N45" s="75">
        <f>LOOKUP(2, 1/('BA History S2'!$B:$B=A45), 'BA History S2'!$AI:$AI)</f>
        <v>0.44833333333333331</v>
      </c>
      <c r="O45" s="34">
        <f>SUMIFS('BA History S2'!H:H,'BA History S2'!B:B,A45)</f>
        <v>242</v>
      </c>
      <c r="P45" s="2">
        <f>SUMIFS('BA History S2'!G:G,'BA History S2'!B:B,A45)-O45</f>
        <v>257</v>
      </c>
      <c r="Q45" s="89">
        <f>LOOKUP(2, 1/('BA History S2'!$B:$B=A45), 'BA History S2'!$AJ:$AJ)</f>
        <v>0.47700000000000004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4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7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5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780"/>
  <sheetViews>
    <sheetView workbookViewId="0">
      <pane xSplit="2" ySplit="1" topLeftCell="C749" activePane="bottomRight" state="frozen"/>
      <selection pane="topRight" activeCell="C1" sqref="C1"/>
      <selection pane="bottomLeft" activeCell="A2" sqref="A2"/>
      <selection pane="bottomRight" activeCell="AG769" sqref="A769:AG780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</sheetData>
  <autoFilter ref="A1:AK73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abSelected="1" topLeftCell="K22" workbookViewId="0">
      <selection activeCell="AF54" sqref="AF54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 s="86">
        <f>AVERAGEIFS($C$2:C38, $B$2:B38, B38)</f>
        <v>27.5</v>
      </c>
      <c r="AI38" s="86">
        <f>AVERAGEIFS($I$2:I38, $B$2:B38, B38)</f>
        <v>0.75</v>
      </c>
      <c r="AJ38" s="86">
        <f>AVERAGEIFS($J$2:J38, $B$2:B38, B38)</f>
        <v>0.58499999999999996</v>
      </c>
      <c r="AK38" s="86">
        <f>AVERAGEIFS($D$2:D38, $B$2:B38, B38)</f>
        <v>1</v>
      </c>
    </row>
    <row r="39" spans="1:37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 s="86">
        <f>AVERAGEIFS($C$2:C39, $B$2:B39, B39)</f>
        <v>38</v>
      </c>
      <c r="AI39" s="86">
        <f>AVERAGEIFS($I$2:I39, $B$2:B39, B39)</f>
        <v>0.75</v>
      </c>
      <c r="AJ39" s="86">
        <f>AVERAGEIFS($J$2:J39, $B$2:B39, B39)</f>
        <v>0.58499999999999996</v>
      </c>
      <c r="AK39" s="86">
        <f>AVERAGEIFS($D$2:D39, $B$2:B39, B39)</f>
        <v>1</v>
      </c>
    </row>
    <row r="40" spans="1:37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 s="86">
        <f>AVERAGEIFS($C$2:C40, $B$2:B40, B40)</f>
        <v>27</v>
      </c>
      <c r="AI40" s="86">
        <f>AVERAGEIFS($I$2:I40, $B$2:B40, B40)</f>
        <v>0.75</v>
      </c>
      <c r="AJ40" s="86">
        <f>AVERAGEIFS($J$2:J40, $B$2:B40, B40)</f>
        <v>0.58499999999999996</v>
      </c>
      <c r="AK40" s="86">
        <f>AVERAGEIFS($D$2:D40, $B$2:B40, B40)</f>
        <v>1</v>
      </c>
    </row>
    <row r="41" spans="1:37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 s="86">
        <f>AVERAGEIFS($C$2:C41, $B$2:B41, B41)</f>
        <v>24.5</v>
      </c>
      <c r="AI41" s="86">
        <f>AVERAGEIFS($I$2:I41, $B$2:B41, B41)</f>
        <v>0.75</v>
      </c>
      <c r="AJ41" s="86">
        <f>AVERAGEIFS($J$2:J41, $B$2:B41, B41)</f>
        <v>0.58499999999999996</v>
      </c>
      <c r="AK41" s="86">
        <f>AVERAGEIFS($D$2:D41, $B$2:B41, B41)</f>
        <v>1</v>
      </c>
    </row>
    <row r="42" spans="1:37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 s="86">
        <f>AVERAGEIFS($C$2:C42, $B$2:B42, B42)</f>
        <v>17</v>
      </c>
      <c r="AI42" s="86">
        <f>AVERAGEIFS($I$2:I42, $B$2:B42, B42)</f>
        <v>0.75</v>
      </c>
      <c r="AJ42" s="86">
        <f>AVERAGEIFS($J$2:J42, $B$2:B42, B42)</f>
        <v>0.58499999999999996</v>
      </c>
      <c r="AK42" s="86">
        <f>AVERAGEIFS($D$2:D42, $B$2:B42, B42)</f>
        <v>1</v>
      </c>
    </row>
    <row r="43" spans="1:37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 s="86">
        <f>AVERAGEIFS($C$2:C43, $B$2:B43, B43)</f>
        <v>14</v>
      </c>
      <c r="AI43" s="86">
        <f>AVERAGEIFS($I$2:I43, $B$2:B43, B43)</f>
        <v>0.75</v>
      </c>
      <c r="AJ43" s="86">
        <f>AVERAGEIFS($J$2:J43, $B$2:B43, B43)</f>
        <v>0.61</v>
      </c>
      <c r="AK43" s="86">
        <f>AVERAGEIFS($D$2:D43, $B$2:B43, B43)</f>
        <v>1</v>
      </c>
    </row>
    <row r="44" spans="1:37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34.5</v>
      </c>
      <c r="AI44" s="86">
        <f>AVERAGEIFS($I$2:I44, $B$2:B44, B44)</f>
        <v>0.5</v>
      </c>
      <c r="AJ44" s="86">
        <f>AVERAGEIFS($J$2:J44, $B$2:B44, B44)</f>
        <v>0.51</v>
      </c>
      <c r="AK44" s="86">
        <f>AVERAGEIFS($D$2:D44, $B$2:B44, B44)</f>
        <v>0.5</v>
      </c>
    </row>
    <row r="45" spans="1:37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28.5</v>
      </c>
      <c r="AI45" s="86">
        <f>AVERAGEIFS($I$2:I45, $B$2:B45, B45)</f>
        <v>0.5</v>
      </c>
      <c r="AJ45" s="86">
        <f>AVERAGEIFS($J$2:J45, $B$2:B45, B45)</f>
        <v>0.51</v>
      </c>
      <c r="AK45" s="86">
        <f>AVERAGEIFS($D$2:D45, $B$2:B45, B45)</f>
        <v>0.5</v>
      </c>
    </row>
    <row r="46" spans="1:37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16</v>
      </c>
      <c r="AI46" s="86">
        <f>AVERAGEIFS($I$2:I46, $B$2:B46, B46)</f>
        <v>0.5</v>
      </c>
      <c r="AJ46" s="86">
        <f>AVERAGEIFS($J$2:J46, $B$2:B46, B46)</f>
        <v>0.51</v>
      </c>
      <c r="AK46" s="86">
        <f>AVERAGEIFS($D$2:D46, $B$2:B46, B46)</f>
        <v>0.5</v>
      </c>
    </row>
    <row r="47" spans="1:37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15.5</v>
      </c>
      <c r="AI47" s="86">
        <f>AVERAGEIFS($I$2:I47, $B$2:B47, B47)</f>
        <v>0.5</v>
      </c>
      <c r="AJ47" s="86">
        <f>AVERAGEIFS($J$2:J47, $B$2:B47, B47)</f>
        <v>0.51</v>
      </c>
      <c r="AK47" s="86">
        <f>AVERAGEIFS($D$2:D47, $B$2:B47, B47)</f>
        <v>0.5</v>
      </c>
    </row>
    <row r="48" spans="1:37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24</v>
      </c>
      <c r="AI48" s="86">
        <f>AVERAGEIFS($I$2:I48, $B$2:B48, B48)</f>
        <v>0.25</v>
      </c>
      <c r="AJ48" s="86">
        <f>AVERAGEIFS($J$2:J48, $B$2:B48, B48)</f>
        <v>0.41500000000000004</v>
      </c>
      <c r="AK48" s="86">
        <f>AVERAGEIFS($D$2:D48, $B$2:B48, B48)</f>
        <v>0</v>
      </c>
    </row>
    <row r="49" spans="1:37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5</v>
      </c>
      <c r="AI49" s="86">
        <f>AVERAGEIFS($I$2:I49, $B$2:B49, B49)</f>
        <v>0.5</v>
      </c>
      <c r="AJ49" s="86">
        <f>AVERAGEIFS($J$2:J49, $B$2:B49, B49)</f>
        <v>0.51</v>
      </c>
      <c r="AK49" s="86">
        <f>AVERAGEIFS($D$2:D49, $B$2:B49, B49)</f>
        <v>0.5</v>
      </c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31</v>
      </c>
      <c r="E3" s="4">
        <f>AVERAGEIFS('Tourney History BA'!C:C,'Tourney History BA'!B:B,A3)</f>
        <v>15.5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1</v>
      </c>
      <c r="H3" s="2">
        <f>COUNTIFS('Tourney History BA'!B:B,A3,'Tourney History BA'!D:D, 0)</f>
        <v>1</v>
      </c>
      <c r="I3" s="88">
        <f>LOOKUP(2, 1/('Tourney History BA'!$B:$B=A3), 'Tourney History BA'!$AK:$AK)</f>
        <v>0.5</v>
      </c>
      <c r="J3" s="34">
        <f>SUMIFS('Tourney History BA'!F:F,'Tourney History BA'!B:B,A3)</f>
        <v>4</v>
      </c>
      <c r="K3" s="2">
        <f>SUMIFS('Tourney History BA'!E:E,'Tourney History BA'!B:B,A3)-J3</f>
        <v>4</v>
      </c>
      <c r="L3" s="88">
        <f>LOOKUP(2, 1/('Tourney History BA'!$B:$B=A3), 'Tourney History BA'!$AI:$AI)</f>
        <v>0.5</v>
      </c>
      <c r="M3" s="34">
        <f>SUMIFS('Tourney History BA'!H:H,'Tourney History BA'!B:B,A3)</f>
        <v>17</v>
      </c>
      <c r="N3" s="2">
        <f>SUMIFS('Tourney History BA'!G:G,'Tourney History BA'!B:B,A3)-M3</f>
        <v>17</v>
      </c>
      <c r="O3" s="88">
        <f>LOOKUP(2, 1/('Tourney History BA'!$B:$B=A3), 'Tourney History BA'!$AJ:$AJ)</f>
        <v>0.51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0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1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54</v>
      </c>
      <c r="E4" s="4">
        <f>AVERAGEIFS('Tourney History BA'!C:C,'Tourney History BA'!B:B,A4)</f>
        <v>27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6</v>
      </c>
      <c r="K4" s="2">
        <f>SUMIFS('Tourney History BA'!E:E,'Tourney History BA'!B:B,A4)-J4</f>
        <v>2</v>
      </c>
      <c r="L4" s="88">
        <f>LOOKUP(2, 1/('Tourney History BA'!$B:$B=A4), 'Tourney History BA'!$AI:$AI)</f>
        <v>0.75</v>
      </c>
      <c r="M4" s="34">
        <f>SUMIFS('Tourney History BA'!H:H,'Tourney History BA'!B:B,A4)</f>
        <v>20</v>
      </c>
      <c r="N4" s="2">
        <f>SUMIFS('Tourney History BA'!G:G,'Tourney History BA'!B:B,A4)-M4</f>
        <v>14</v>
      </c>
      <c r="O4" s="88">
        <f>LOOKUP(2, 1/('Tourney History BA'!$B:$B=A4), 'Tourney History BA'!$AJ:$AJ)</f>
        <v>0.58499999999999996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2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2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57</v>
      </c>
      <c r="E6" s="4">
        <f>AVERAGEIFS('Tourney History BA'!C:C,'Tourney History BA'!B:B,A6)</f>
        <v>28.5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1</v>
      </c>
      <c r="H6" s="2">
        <f>COUNTIFS('Tourney History BA'!B:B,A6,'Tourney History BA'!D:D, 0)</f>
        <v>1</v>
      </c>
      <c r="I6" s="88">
        <f>LOOKUP(2, 1/('Tourney History BA'!$B:$B=A6), 'Tourney History BA'!$AK:$AK)</f>
        <v>0.5</v>
      </c>
      <c r="J6" s="34">
        <f>SUMIFS('Tourney History BA'!F:F,'Tourney History BA'!B:B,A6)</f>
        <v>4</v>
      </c>
      <c r="K6" s="2">
        <f>SUMIFS('Tourney History BA'!E:E,'Tourney History BA'!B:B,A6)-J6</f>
        <v>4</v>
      </c>
      <c r="L6" s="88">
        <f>LOOKUP(2, 1/('Tourney History BA'!$B:$B=A6), 'Tourney History BA'!$AI:$AI)</f>
        <v>0.5</v>
      </c>
      <c r="M6" s="34">
        <f>SUMIFS('Tourney History BA'!H:H,'Tourney History BA'!B:B,A6)</f>
        <v>17</v>
      </c>
      <c r="N6" s="2">
        <f>SUMIFS('Tourney History BA'!G:G,'Tourney History BA'!B:B,A6)-M6</f>
        <v>17</v>
      </c>
      <c r="O6" s="88">
        <f>LOOKUP(2, 1/('Tourney History BA'!$B:$B=A6), 'Tourney History BA'!$AJ:$AJ)</f>
        <v>0.51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10</v>
      </c>
      <c r="E7" s="4">
        <f>AVERAGEIFS('Tourney History BA'!C:C,'Tourney History BA'!B:B,A7)</f>
        <v>5</v>
      </c>
      <c r="F7" s="35">
        <f t="array" ref="F7">MAX(IF('Tourney History BA'!B:B=A7, 'Tourney History BA'!C:C))</f>
        <v>7</v>
      </c>
      <c r="G7" s="34">
        <f>COUNTIFS('Tourney History BA'!B:B,A7,'Tourney History BA'!D:D, 1)</f>
        <v>1</v>
      </c>
      <c r="H7" s="2">
        <f>COUNTIFS('Tourney History BA'!B:B,A7,'Tourney History BA'!D:D, 0)</f>
        <v>1</v>
      </c>
      <c r="I7" s="88">
        <f>LOOKUP(2, 1/('Tourney History BA'!$B:$B=A7), 'Tourney History BA'!$AK:$AK)</f>
        <v>0.5</v>
      </c>
      <c r="J7" s="34">
        <f>SUMIFS('Tourney History BA'!F:F,'Tourney History BA'!B:B,A7)</f>
        <v>4</v>
      </c>
      <c r="K7" s="2">
        <f>SUMIFS('Tourney History BA'!E:E,'Tourney History BA'!B:B,A7)-J7</f>
        <v>4</v>
      </c>
      <c r="L7" s="88">
        <f>LOOKUP(2, 1/('Tourney History BA'!$B:$B=A7), 'Tourney History BA'!$AI:$AI)</f>
        <v>0.5</v>
      </c>
      <c r="M7" s="34">
        <f>SUMIFS('Tourney History BA'!H:H,'Tourney History BA'!B:B,A7)</f>
        <v>17</v>
      </c>
      <c r="N7" s="2">
        <f>SUMIFS('Tourney History BA'!G:G,'Tourney History BA'!B:B,A7)-M7</f>
        <v>17</v>
      </c>
      <c r="O7" s="88">
        <f>LOOKUP(2, 1/('Tourney History BA'!$B:$B=A7), 'Tourney History BA'!$AJ:$AJ)</f>
        <v>0.51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0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1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34</v>
      </c>
      <c r="E8" s="4">
        <f>AVERAGEIFS('Tourney History BA'!C:C,'Tourney History BA'!B:B,A8)</f>
        <v>17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6</v>
      </c>
      <c r="K8" s="2">
        <f>SUMIFS('Tourney History BA'!E:E,'Tourney History BA'!B:B,A8)-J8</f>
        <v>2</v>
      </c>
      <c r="L8" s="88">
        <f>LOOKUP(2, 1/('Tourney History BA'!$B:$B=A8), 'Tourney History BA'!$AI:$AI)</f>
        <v>0.75</v>
      </c>
      <c r="M8" s="34">
        <f>SUMIFS('Tourney History BA'!H:H,'Tourney History BA'!B:B,A8)</f>
        <v>20</v>
      </c>
      <c r="N8" s="2">
        <f>SUMIFS('Tourney History BA'!G:G,'Tourney History BA'!B:B,A8)-M8</f>
        <v>14</v>
      </c>
      <c r="O8" s="88">
        <f>LOOKUP(2, 1/('Tourney History BA'!$B:$B=A8), 'Tourney History BA'!$AJ:$AJ)</f>
        <v>0.58499999999999996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2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2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23</v>
      </c>
      <c r="E11" s="4">
        <f>AVERAGEIFS('Tourney History BA'!C:C,'Tourney History BA'!B:B,A11)</f>
        <v>23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0</v>
      </c>
      <c r="I11" s="88">
        <f>LOOKUP(2, 1/('Tourney History BA'!$B:$B=A11), 'Tourney History BA'!$AK:$AK)</f>
        <v>1</v>
      </c>
      <c r="J11" s="34">
        <f>SUMIFS('Tourney History BA'!F:F,'Tourney History BA'!B:B,A11)</f>
        <v>3</v>
      </c>
      <c r="K11" s="2">
        <f>SUMIFS('Tourney History BA'!E:E,'Tourney History BA'!B:B,A11)-J11</f>
        <v>1</v>
      </c>
      <c r="L11" s="88">
        <f>LOOKUP(2, 1/('Tourney History BA'!$B:$B=A11), 'Tourney History BA'!$AI:$AI)</f>
        <v>0.75</v>
      </c>
      <c r="M11" s="34">
        <f>SUMIFS('Tourney History BA'!H:H,'Tourney History BA'!B:B,A11)</f>
        <v>11</v>
      </c>
      <c r="N11" s="2">
        <f>SUMIFS('Tourney History BA'!G:G,'Tourney History BA'!B:B,A11)-M11</f>
        <v>7</v>
      </c>
      <c r="O11" s="88">
        <f>LOOKUP(2, 1/('Tourney History BA'!$B:$B=A11), 'Tourney History BA'!$AJ:$AJ)</f>
        <v>0.61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32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1</v>
      </c>
      <c r="I13" s="88">
        <f>LOOKUP(2, 1/('Tourney History BA'!$B:$B=A13), 'Tourney History BA'!$AK:$AK)</f>
        <v>0.5</v>
      </c>
      <c r="J13" s="34">
        <f>SUMIFS('Tourney History BA'!F:F,'Tourney History BA'!B:B,A13)</f>
        <v>4</v>
      </c>
      <c r="K13" s="2">
        <f>SUMIFS('Tourney History BA'!E:E,'Tourney History BA'!B:B,A13)-J13</f>
        <v>4</v>
      </c>
      <c r="L13" s="88">
        <f>LOOKUP(2, 1/('Tourney History BA'!$B:$B=A13), 'Tourney History BA'!$AI:$AI)</f>
        <v>0.5</v>
      </c>
      <c r="M13" s="34">
        <f>SUMIFS('Tourney History BA'!H:H,'Tourney History BA'!B:B,A13)</f>
        <v>17</v>
      </c>
      <c r="N13" s="2">
        <f>SUMIFS('Tourney History BA'!G:G,'Tourney History BA'!B:B,A13)-M13</f>
        <v>17</v>
      </c>
      <c r="O13" s="88">
        <f>LOOKUP(2, 1/('Tourney History BA'!$B:$B=A13), 'Tourney History BA'!$AJ:$AJ)</f>
        <v>0.51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1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1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69</v>
      </c>
      <c r="E14" s="4">
        <f>AVERAGEIFS('Tourney History BA'!C:C,'Tourney History BA'!B:B,A14)</f>
        <v>34.5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1</v>
      </c>
      <c r="H14" s="2">
        <f>COUNTIFS('Tourney History BA'!B:B,A14,'Tourney History BA'!D:D, 0)</f>
        <v>1</v>
      </c>
      <c r="I14" s="88">
        <f>LOOKUP(2, 1/('Tourney History BA'!$B:$B=A14), 'Tourney History BA'!$AK:$AK)</f>
        <v>0.5</v>
      </c>
      <c r="J14" s="34">
        <f>SUMIFS('Tourney History BA'!F:F,'Tourney History BA'!B:B,A14)</f>
        <v>4</v>
      </c>
      <c r="K14" s="2">
        <f>SUMIFS('Tourney History BA'!E:E,'Tourney History BA'!B:B,A14)-J14</f>
        <v>4</v>
      </c>
      <c r="L14" s="88">
        <f>LOOKUP(2, 1/('Tourney History BA'!$B:$B=A14), 'Tourney History BA'!$AI:$AI)</f>
        <v>0.5</v>
      </c>
      <c r="M14" s="34">
        <f>SUMIFS('Tourney History BA'!H:H,'Tourney History BA'!B:B,A14)</f>
        <v>17</v>
      </c>
      <c r="N14" s="2">
        <f>SUMIFS('Tourney History BA'!G:G,'Tourney History BA'!B:B,A14)-M14</f>
        <v>17</v>
      </c>
      <c r="O14" s="88">
        <f>LOOKUP(2, 1/('Tourney History BA'!$B:$B=A14), 'Tourney History BA'!$AJ:$AJ)</f>
        <v>0.51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1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33</v>
      </c>
      <c r="E15" s="4">
        <f>AVERAGEIFS('Tourney History BA'!C:C,'Tourney History BA'!B:B,A15)</f>
        <v>33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0</v>
      </c>
      <c r="I15" s="88">
        <f>LOOKUP(2, 1/('Tourney History BA'!$B:$B=A15), 'Tourney History BA'!$AK:$AK)</f>
        <v>1</v>
      </c>
      <c r="J15" s="34">
        <f>SUMIFS('Tourney History BA'!F:F,'Tourney History BA'!B:B,A15)</f>
        <v>3</v>
      </c>
      <c r="K15" s="2">
        <f>SUMIFS('Tourney History BA'!E:E,'Tourney History BA'!B:B,A15)-J15</f>
        <v>1</v>
      </c>
      <c r="L15" s="88">
        <f>LOOKUP(2, 1/('Tourney History BA'!$B:$B=A15), 'Tourney History BA'!$AI:$AI)</f>
        <v>0.75</v>
      </c>
      <c r="M15" s="34">
        <f>SUMIFS('Tourney History BA'!H:H,'Tourney History BA'!B:B,A15)</f>
        <v>11</v>
      </c>
      <c r="N15" s="2">
        <f>SUMIFS('Tourney History BA'!G:G,'Tourney History BA'!B:B,A15)-M15</f>
        <v>7</v>
      </c>
      <c r="O15" s="88">
        <f>LOOKUP(2, 1/('Tourney History BA'!$B:$B=A15), 'Tourney History BA'!$AJ:$AJ)</f>
        <v>0.61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49</v>
      </c>
      <c r="E17" s="4">
        <f>AVERAGEIFS('Tourney History BA'!C:C,'Tourney History BA'!B:B,A17)</f>
        <v>24.5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2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6</v>
      </c>
      <c r="K17" s="2">
        <f>SUMIFS('Tourney History BA'!E:E,'Tourney History BA'!B:B,A17)-J17</f>
        <v>2</v>
      </c>
      <c r="L17" s="88">
        <f>LOOKUP(2, 1/('Tourney History BA'!$B:$B=A17), 'Tourney History BA'!$AI:$AI)</f>
        <v>0.75</v>
      </c>
      <c r="M17" s="34">
        <f>SUMIFS('Tourney History BA'!H:H,'Tourney History BA'!B:B,A17)</f>
        <v>20</v>
      </c>
      <c r="N17" s="2">
        <f>SUMIFS('Tourney History BA'!G:G,'Tourney History BA'!B:B,A17)-M17</f>
        <v>14</v>
      </c>
      <c r="O17" s="88">
        <f>LOOKUP(2, 1/('Tourney History BA'!$B:$B=A17), 'Tourney History BA'!$AJ:$AJ)</f>
        <v>0.58499999999999996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1</v>
      </c>
      <c r="AE17" s="2">
        <f>COUNTIFS('Tourney History BA'!$B:$B,$A$17,'Tourney History BA'!Z:Z, 1)</f>
        <v>2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2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9</v>
      </c>
      <c r="E18" s="4">
        <f>AVERAGEIFS('Tourney History BA'!C:C,'Tourney History BA'!B:B,A18)</f>
        <v>9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11</v>
      </c>
      <c r="N18" s="2">
        <f>SUMIFS('Tourney History BA'!G:G,'Tourney History BA'!B:B,A18)-M18</f>
        <v>7</v>
      </c>
      <c r="O18" s="88">
        <f>LOOKUP(2, 1/('Tourney History BA'!$B:$B=A18), 'Tourney History BA'!$AJ:$AJ)</f>
        <v>0.61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15</v>
      </c>
      <c r="E22" s="4">
        <f>AVERAGEIFS('Tourney History BA'!C:C,'Tourney History BA'!B:B,A22)</f>
        <v>15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0</v>
      </c>
      <c r="I22" s="88">
        <f>LOOKUP(2, 1/('Tourney History BA'!$B:$B=A22), 'Tourney History BA'!$AK:$AK)</f>
        <v>1</v>
      </c>
      <c r="J22" s="34">
        <f>SUMIFS('Tourney History BA'!F:F,'Tourney History BA'!B:B,A22)</f>
        <v>3</v>
      </c>
      <c r="K22" s="2">
        <f>SUMIFS('Tourney History BA'!E:E,'Tourney History BA'!B:B,A22)-J22</f>
        <v>1</v>
      </c>
      <c r="L22" s="88">
        <f>LOOKUP(2, 1/('Tourney History BA'!$B:$B=A22), 'Tourney History BA'!$AI:$AI)</f>
        <v>0.75</v>
      </c>
      <c r="M22" s="34">
        <f>SUMIFS('Tourney History BA'!H:H,'Tourney History BA'!B:B,A22)</f>
        <v>11</v>
      </c>
      <c r="N22" s="2">
        <f>SUMIFS('Tourney History BA'!G:G,'Tourney History BA'!B:B,A22)-M22</f>
        <v>7</v>
      </c>
      <c r="O22" s="88">
        <f>LOOKUP(2, 1/('Tourney History BA'!$B:$B=A22), 'Tourney History BA'!$AJ:$AJ)</f>
        <v>0.61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48</v>
      </c>
      <c r="E23" s="4">
        <f>AVERAGEIFS('Tourney History BA'!C:C,'Tourney History BA'!B:B,A23)</f>
        <v>24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2</v>
      </c>
      <c r="I23" s="88">
        <f>LOOKUP(2, 1/('Tourney History BA'!$B:$B=A23), 'Tourney History BA'!$AK:$AK)</f>
        <v>0</v>
      </c>
      <c r="J23" s="34">
        <f>SUMIFS('Tourney History BA'!F:F,'Tourney History BA'!B:B,A23)</f>
        <v>2</v>
      </c>
      <c r="K23" s="2">
        <f>SUMIFS('Tourney History BA'!E:E,'Tourney History BA'!B:B,A23)-J23</f>
        <v>6</v>
      </c>
      <c r="L23" s="88">
        <f>LOOKUP(2, 1/('Tourney History BA'!$B:$B=A23), 'Tourney History BA'!$AI:$AI)</f>
        <v>0.25</v>
      </c>
      <c r="M23" s="34">
        <f>SUMIFS('Tourney History BA'!H:H,'Tourney History BA'!B:B,A23)</f>
        <v>14</v>
      </c>
      <c r="N23" s="2">
        <f>SUMIFS('Tourney History BA'!G:G,'Tourney History BA'!B:B,A23)-M23</f>
        <v>20</v>
      </c>
      <c r="O23" s="88">
        <f>LOOKUP(2, 1/('Tourney History BA'!$B:$B=A23), 'Tourney History BA'!$AJ:$AJ)</f>
        <v>0.41500000000000004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1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22</v>
      </c>
      <c r="E26" s="4">
        <f>AVERAGEIFS('Tourney History BA'!C:C,'Tourney History BA'!B:B,A26)</f>
        <v>22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0</v>
      </c>
      <c r="I26" s="88">
        <f>LOOKUP(2, 1/('Tourney History BA'!$B:$B=A26), 'Tourney History BA'!$AK:$AK)</f>
        <v>1</v>
      </c>
      <c r="J26" s="34">
        <f>SUMIFS('Tourney History BA'!F:F,'Tourney History BA'!B:B,A26)</f>
        <v>3</v>
      </c>
      <c r="K26" s="2">
        <f>SUMIFS('Tourney History BA'!E:E,'Tourney History BA'!B:B,A26)-J26</f>
        <v>1</v>
      </c>
      <c r="L26" s="88">
        <f>LOOKUP(2, 1/('Tourney History BA'!$B:$B=A26), 'Tourney History BA'!$AI:$AI)</f>
        <v>0.75</v>
      </c>
      <c r="M26" s="34">
        <f>SUMIFS('Tourney History BA'!H:H,'Tourney History BA'!B:B,A26)</f>
        <v>11</v>
      </c>
      <c r="N26" s="2">
        <f>SUMIFS('Tourney History BA'!G:G,'Tourney History BA'!B:B,A26)-M26</f>
        <v>7</v>
      </c>
      <c r="O26" s="88">
        <f>LOOKUP(2, 1/('Tourney History BA'!$B:$B=A26), 'Tourney History BA'!$AJ:$AJ)</f>
        <v>0.61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34</v>
      </c>
      <c r="E27" s="4">
        <f>AVERAGEIFS('Tourney History BA'!C:C,'Tourney History BA'!B:B,A27)</f>
        <v>34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0</v>
      </c>
      <c r="I27" s="88">
        <f>LOOKUP(2, 1/('Tourney History BA'!$B:$B=A27), 'Tourney History BA'!$AK:$AK)</f>
        <v>1</v>
      </c>
      <c r="J27" s="34">
        <f>SUMIFS('Tourney History BA'!F:F,'Tourney History BA'!B:B,A27)</f>
        <v>3</v>
      </c>
      <c r="K27" s="2">
        <f>SUMIFS('Tourney History BA'!E:E,'Tourney History BA'!B:B,A27)-J27</f>
        <v>1</v>
      </c>
      <c r="L27" s="88">
        <f>LOOKUP(2, 1/('Tourney History BA'!$B:$B=A27), 'Tourney History BA'!$AI:$AI)</f>
        <v>0.75</v>
      </c>
      <c r="M27" s="34">
        <f>SUMIFS('Tourney History BA'!H:H,'Tourney History BA'!B:B,A27)</f>
        <v>11</v>
      </c>
      <c r="N27" s="2">
        <f>SUMIFS('Tourney History BA'!G:G,'Tourney History BA'!B:B,A27)-M27</f>
        <v>7</v>
      </c>
      <c r="O27" s="88">
        <f>LOOKUP(2, 1/('Tourney History BA'!$B:$B=A27), 'Tourney History BA'!$AJ:$AJ)</f>
        <v>0.61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55</v>
      </c>
      <c r="E28" s="4">
        <f>AVERAGEIFS('Tourney History BA'!C:C,'Tourney History BA'!B:B,A28)</f>
        <v>27.5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2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6</v>
      </c>
      <c r="K28" s="2">
        <f>SUMIFS('Tourney History BA'!E:E,'Tourney History BA'!B:B,A28)-J28</f>
        <v>2</v>
      </c>
      <c r="L28" s="88">
        <f>LOOKUP(2, 1/('Tourney History BA'!$B:$B=A28), 'Tourney History BA'!$AI:$AI)</f>
        <v>0.75</v>
      </c>
      <c r="M28" s="34">
        <f>SUMIFS('Tourney History BA'!H:H,'Tourney History BA'!B:B,A28)</f>
        <v>20</v>
      </c>
      <c r="N28" s="2">
        <f>SUMIFS('Tourney History BA'!G:G,'Tourney History BA'!B:B,A28)-M28</f>
        <v>14</v>
      </c>
      <c r="O28" s="88">
        <f>LOOKUP(2, 1/('Tourney History BA'!$B:$B=A28), 'Tourney History BA'!$AJ:$AJ)</f>
        <v>0.58499999999999996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1</v>
      </c>
      <c r="AE28" s="2">
        <f>COUNTIFS('Tourney History BA'!$B:$B,$A$28,'Tourney History BA'!Z:Z, 1)</f>
        <v>2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2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18</v>
      </c>
      <c r="E29" s="4">
        <f>AVERAGEIFS('Tourney History BA'!C:C,'Tourney History BA'!B:B,A29)</f>
        <v>18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1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3</v>
      </c>
      <c r="K29" s="2">
        <f>SUMIFS('Tourney History BA'!E:E,'Tourney History BA'!B:B,A29)-J29</f>
        <v>1</v>
      </c>
      <c r="L29" s="88">
        <f>LOOKUP(2, 1/('Tourney History BA'!$B:$B=A29), 'Tourney History BA'!$AI:$AI)</f>
        <v>0.75</v>
      </c>
      <c r="M29" s="34">
        <f>SUMIFS('Tourney History BA'!H:H,'Tourney History BA'!B:B,A29)</f>
        <v>10</v>
      </c>
      <c r="N29" s="2">
        <f>SUMIFS('Tourney History BA'!G:G,'Tourney History BA'!B:B,A29)-M29</f>
        <v>6</v>
      </c>
      <c r="O29" s="88">
        <f>LOOKUP(2, 1/('Tourney History BA'!$B:$B=A29), 'Tourney History BA'!$AJ:$AJ)</f>
        <v>0.63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0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1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76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2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6</v>
      </c>
      <c r="K31" s="2">
        <f>SUMIFS('Tourney History BA'!E:E,'Tourney History BA'!B:B,A31)-J31</f>
        <v>2</v>
      </c>
      <c r="L31" s="88">
        <f>LOOKUP(2, 1/('Tourney History BA'!$B:$B=A31), 'Tourney History BA'!$AI:$AI)</f>
        <v>0.75</v>
      </c>
      <c r="M31" s="34">
        <f>SUMIFS('Tourney History BA'!H:H,'Tourney History BA'!B:B,A31)</f>
        <v>20</v>
      </c>
      <c r="N31" s="2">
        <f>SUMIFS('Tourney History BA'!G:G,'Tourney History BA'!B:B,A31)-M31</f>
        <v>14</v>
      </c>
      <c r="O31" s="88">
        <f>LOOKUP(2, 1/('Tourney History BA'!$B:$B=A31), 'Tourney History BA'!$AJ:$AJ)</f>
        <v>0.58499999999999996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1</v>
      </c>
      <c r="AE31" s="2">
        <f>COUNTIFS('Tourney History BA'!$B:$B,$A$31,'Tourney History BA'!Z:Z, 1)</f>
        <v>2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2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D24" sqref="D24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23.5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23.5</v>
      </c>
    </row>
    <row r="3" spans="1:5" x14ac:dyDescent="0.25">
      <c r="A3" s="2" t="s">
        <v>18</v>
      </c>
      <c r="B3" s="4">
        <f>'Old Bow v2'!J53</f>
        <v>24</v>
      </c>
      <c r="C3" s="1" t="s">
        <v>235</v>
      </c>
      <c r="D3" s="1">
        <f t="shared" si="0"/>
        <v>1</v>
      </c>
      <c r="E3" s="100">
        <f t="shared" ref="E3:E57" si="1">(0.75*B3)+(0.25*B3*D3)</f>
        <v>24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v2'!J58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16.5</v>
      </c>
      <c r="C15" s="1" t="s">
        <v>235</v>
      </c>
      <c r="D15" s="1">
        <f t="shared" si="0"/>
        <v>1</v>
      </c>
      <c r="E15" s="100">
        <f t="shared" si="1"/>
        <v>16.5</v>
      </c>
    </row>
    <row r="16" spans="1:5" x14ac:dyDescent="0.25">
      <c r="A16" s="2" t="s">
        <v>3</v>
      </c>
      <c r="B16" s="4">
        <f>'Old Bow v2'!J35</f>
        <v>20.5</v>
      </c>
      <c r="C16" s="1" t="s">
        <v>234</v>
      </c>
      <c r="D16" s="1">
        <f t="shared" si="0"/>
        <v>0.5</v>
      </c>
      <c r="E16" s="100">
        <f t="shared" si="1"/>
        <v>17.9375</v>
      </c>
    </row>
    <row r="17" spans="1:5" x14ac:dyDescent="0.25">
      <c r="A17" s="2" t="s">
        <v>147</v>
      </c>
      <c r="B17" s="4">
        <f>'Old Bow v2'!J49</f>
        <v>15</v>
      </c>
      <c r="C17" s="1" t="s">
        <v>235</v>
      </c>
      <c r="D17" s="1">
        <f t="shared" si="0"/>
        <v>1</v>
      </c>
      <c r="E17" s="100">
        <f t="shared" si="1"/>
        <v>15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18.5</v>
      </c>
      <c r="C25" s="1" t="s">
        <v>234</v>
      </c>
      <c r="D25" s="1">
        <f t="shared" si="0"/>
        <v>0.5</v>
      </c>
      <c r="E25" s="100">
        <f t="shared" si="1"/>
        <v>16.1875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v2'!J51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v2'!J54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v2'!J52</f>
        <v>20</v>
      </c>
      <c r="C29" s="1" t="s">
        <v>233</v>
      </c>
      <c r="D29" s="1">
        <f t="shared" si="0"/>
        <v>0.25</v>
      </c>
      <c r="E29" s="100">
        <f t="shared" si="1"/>
        <v>16.25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13.5</v>
      </c>
      <c r="C32" s="1" t="s">
        <v>233</v>
      </c>
      <c r="D32" s="1">
        <f t="shared" si="0"/>
        <v>0.25</v>
      </c>
      <c r="E32" s="100">
        <f t="shared" si="1"/>
        <v>10.96875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12.5</v>
      </c>
      <c r="C37" s="1" t="s">
        <v>233</v>
      </c>
      <c r="D37" s="1">
        <f t="shared" si="2"/>
        <v>0.25</v>
      </c>
      <c r="E37" s="100">
        <f t="shared" si="1"/>
        <v>10.15625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v2'!J59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7</v>
      </c>
      <c r="C48" s="1" t="s">
        <v>233</v>
      </c>
      <c r="D48" s="1">
        <f t="shared" si="2"/>
        <v>0.25</v>
      </c>
      <c r="E48" s="100">
        <f t="shared" si="1"/>
        <v>5.6875</v>
      </c>
    </row>
    <row r="49" spans="1:5" x14ac:dyDescent="0.25">
      <c r="A49" s="2" t="s">
        <v>38</v>
      </c>
      <c r="B49" s="4">
        <f>'Old Bow v2'!J44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10</v>
      </c>
      <c r="C50" s="1" t="s">
        <v>233</v>
      </c>
      <c r="D50" s="1">
        <f t="shared" si="2"/>
        <v>0.25</v>
      </c>
      <c r="E50" s="100">
        <f t="shared" si="1"/>
        <v>8.125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14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14</v>
      </c>
    </row>
    <row r="3" spans="1:5" x14ac:dyDescent="0.25">
      <c r="A3" s="2" t="s">
        <v>37</v>
      </c>
      <c r="B3" s="4">
        <f>LOOKUP(A3,'BA v2'!A:A,'BA v2'!H:H)</f>
        <v>15</v>
      </c>
      <c r="D3" s="1">
        <f t="shared" si="0"/>
        <v>0</v>
      </c>
      <c r="E3" s="100">
        <f t="shared" ref="E3:E62" si="1">(0.75*B3)+(0.25*B3*D3)</f>
        <v>11.25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14</v>
      </c>
      <c r="D5" s="1">
        <f t="shared" si="0"/>
        <v>0</v>
      </c>
      <c r="E5" s="100">
        <f t="shared" si="1"/>
        <v>10.5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21</v>
      </c>
      <c r="D10" s="1">
        <f t="shared" si="0"/>
        <v>0</v>
      </c>
      <c r="E10" s="100">
        <f t="shared" si="1"/>
        <v>15.75</v>
      </c>
    </row>
    <row r="11" spans="1:5" x14ac:dyDescent="0.25">
      <c r="A11" s="2" t="s">
        <v>214</v>
      </c>
      <c r="B11" s="4">
        <f>LOOKUP(A11,'BA v2'!A:A,'BA v2'!H:H)</f>
        <v>5</v>
      </c>
      <c r="D11" s="1">
        <f t="shared" si="0"/>
        <v>0</v>
      </c>
      <c r="E11" s="100">
        <f t="shared" si="1"/>
        <v>3.75</v>
      </c>
    </row>
    <row r="12" spans="1:5" x14ac:dyDescent="0.25">
      <c r="A12" s="2" t="s">
        <v>25</v>
      </c>
      <c r="B12" s="4">
        <f>LOOKUP(A12,'BA v2'!A:A,'BA v2'!H:H)</f>
        <v>12</v>
      </c>
      <c r="D12" s="1">
        <f t="shared" si="0"/>
        <v>0</v>
      </c>
      <c r="E12" s="100">
        <f t="shared" si="1"/>
        <v>9</v>
      </c>
    </row>
    <row r="13" spans="1:5" x14ac:dyDescent="0.25">
      <c r="A13" s="2" t="s">
        <v>115</v>
      </c>
      <c r="B13" s="4">
        <f>LOOKUP(A13,'BA v2'!A:A,'BA v2'!H:H)</f>
        <v>12.5</v>
      </c>
      <c r="D13" s="1">
        <f t="shared" si="0"/>
        <v>0</v>
      </c>
      <c r="E13" s="100">
        <f t="shared" si="1"/>
        <v>9.375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11.5</v>
      </c>
      <c r="D15" s="1">
        <f t="shared" si="0"/>
        <v>0</v>
      </c>
      <c r="E15" s="100">
        <f t="shared" si="1"/>
        <v>8.625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14</v>
      </c>
      <c r="D21" s="1">
        <f t="shared" si="0"/>
        <v>0</v>
      </c>
      <c r="E21" s="100">
        <f t="shared" si="1"/>
        <v>10.5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25</v>
      </c>
      <c r="D24" s="1">
        <f t="shared" si="0"/>
        <v>0</v>
      </c>
      <c r="E24" s="100">
        <f t="shared" si="1"/>
        <v>18.75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20.5</v>
      </c>
      <c r="D32" s="1">
        <f t="shared" si="0"/>
        <v>0</v>
      </c>
      <c r="E32" s="100">
        <f t="shared" si="1"/>
        <v>15.375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</v>
      </c>
      <c r="D34" s="1">
        <f t="shared" si="0"/>
        <v>0</v>
      </c>
      <c r="E34" s="100">
        <f t="shared" si="1"/>
        <v>7.5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16.5</v>
      </c>
      <c r="D38" s="1">
        <f t="shared" si="0"/>
        <v>0</v>
      </c>
      <c r="E38" s="100">
        <f t="shared" si="1"/>
        <v>12.375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v2'!H:H)</f>
        <v>19</v>
      </c>
      <c r="D41" s="1">
        <f t="shared" si="0"/>
        <v>0</v>
      </c>
      <c r="E41" s="100">
        <f t="shared" si="1"/>
        <v>14.25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15.5</v>
      </c>
      <c r="D44" s="1">
        <f t="shared" si="0"/>
        <v>0</v>
      </c>
      <c r="E44" s="100">
        <f t="shared" si="1"/>
        <v>11.625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25.5</v>
      </c>
      <c r="D59" s="1">
        <f t="shared" si="0"/>
        <v>0</v>
      </c>
      <c r="E59" s="100">
        <f t="shared" si="1"/>
        <v>19.125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2026-06-14T18:09:48Z</dcterms:modified>
</cp:coreProperties>
</file>