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9CEAE191-80C0-40F2-AD5F-3F4FAED6AA7B}" xr6:coauthVersionLast="47" xr6:coauthVersionMax="47" xr10:uidLastSave="{00000000-0000-0000-0000-000000000000}"/>
  <bookViews>
    <workbookView xWindow="-28920" yWindow="-120" windowWidth="29040" windowHeight="15720" firstSheet="2" activeTab="1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831" i="17" l="1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H1535" i="9"/>
  <c r="AI1535" i="9"/>
  <c r="AJ1535" i="9"/>
  <c r="AK1535" i="9"/>
  <c r="AH1536" i="9"/>
  <c r="AI1536" i="9"/>
  <c r="AJ1536" i="9"/>
  <c r="AK1536" i="9"/>
  <c r="AH1537" i="9"/>
  <c r="AI1537" i="9"/>
  <c r="AJ1537" i="9"/>
  <c r="AK1537" i="9"/>
  <c r="AH1538" i="9"/>
  <c r="AI1538" i="9"/>
  <c r="AJ1538" i="9"/>
  <c r="AK1538" i="9"/>
  <c r="AH1539" i="9"/>
  <c r="AI1539" i="9"/>
  <c r="AJ1539" i="9"/>
  <c r="AK1539" i="9"/>
  <c r="AH1540" i="9"/>
  <c r="AI1540" i="9"/>
  <c r="AJ1540" i="9"/>
  <c r="AK1540" i="9"/>
  <c r="AH1541" i="9"/>
  <c r="AI1541" i="9"/>
  <c r="AJ1541" i="9"/>
  <c r="AK1541" i="9"/>
  <c r="AH1542" i="9"/>
  <c r="AI1542" i="9"/>
  <c r="AJ1542" i="9"/>
  <c r="AK1542" i="9"/>
  <c r="AH1543" i="9"/>
  <c r="AI1543" i="9"/>
  <c r="AJ1543" i="9"/>
  <c r="AK1543" i="9"/>
  <c r="AH1544" i="9"/>
  <c r="AI1544" i="9"/>
  <c r="AJ1544" i="9"/>
  <c r="AK1544" i="9"/>
  <c r="AH1545" i="9"/>
  <c r="AI1545" i="9"/>
  <c r="AJ1545" i="9"/>
  <c r="AK1545" i="9"/>
  <c r="AH1546" i="9"/>
  <c r="AI1546" i="9"/>
  <c r="AJ1546" i="9"/>
  <c r="AK1546" i="9"/>
  <c r="AH50" i="23"/>
  <c r="AI50" i="23"/>
  <c r="AJ50" i="23"/>
  <c r="AK50" i="23"/>
  <c r="AH51" i="23"/>
  <c r="AI51" i="23"/>
  <c r="AJ51" i="23"/>
  <c r="AK51" i="23"/>
  <c r="AH52" i="23"/>
  <c r="AI52" i="23"/>
  <c r="AJ52" i="23"/>
  <c r="AK52" i="23"/>
  <c r="AH53" i="23"/>
  <c r="AI53" i="23"/>
  <c r="AJ53" i="23"/>
  <c r="AK53" i="23"/>
  <c r="AH54" i="23"/>
  <c r="AI54" i="23"/>
  <c r="AJ54" i="23"/>
  <c r="AK54" i="23"/>
  <c r="AH55" i="23"/>
  <c r="AI55" i="23"/>
  <c r="AJ55" i="23"/>
  <c r="AK55" i="23"/>
  <c r="AH56" i="23"/>
  <c r="AI56" i="23"/>
  <c r="AJ56" i="23"/>
  <c r="AK56" i="23"/>
  <c r="AH57" i="23"/>
  <c r="AI57" i="23"/>
  <c r="AJ57" i="23"/>
  <c r="AK57" i="23"/>
  <c r="AH58" i="23"/>
  <c r="AI58" i="23"/>
  <c r="AJ58" i="23"/>
  <c r="AK58" i="23"/>
  <c r="AH59" i="23"/>
  <c r="AI59" i="23"/>
  <c r="AJ59" i="23"/>
  <c r="AK59" i="23"/>
  <c r="AH60" i="23"/>
  <c r="AI60" i="23"/>
  <c r="AJ60" i="23"/>
  <c r="AK60" i="23"/>
  <c r="AH61" i="23"/>
  <c r="AI61" i="23"/>
  <c r="AJ61" i="23"/>
  <c r="AK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H1523" i="9"/>
  <c r="AI1523" i="9"/>
  <c r="AJ1523" i="9"/>
  <c r="AK1523" i="9"/>
  <c r="AH1524" i="9"/>
  <c r="AI1524" i="9"/>
  <c r="AJ1524" i="9"/>
  <c r="AK1524" i="9"/>
  <c r="AH1525" i="9"/>
  <c r="AI1525" i="9"/>
  <c r="AJ1525" i="9"/>
  <c r="AK1525" i="9"/>
  <c r="AH1526" i="9"/>
  <c r="AI1526" i="9"/>
  <c r="AJ1526" i="9"/>
  <c r="AK1526" i="9"/>
  <c r="AH1527" i="9"/>
  <c r="AI1527" i="9"/>
  <c r="AJ1527" i="9"/>
  <c r="AK1527" i="9"/>
  <c r="AH1528" i="9"/>
  <c r="AI1528" i="9"/>
  <c r="AJ1528" i="9"/>
  <c r="AK1528" i="9"/>
  <c r="AH1529" i="9"/>
  <c r="AI1529" i="9"/>
  <c r="AJ1529" i="9"/>
  <c r="AK1529" i="9"/>
  <c r="AH1530" i="9"/>
  <c r="AI1530" i="9"/>
  <c r="AJ1530" i="9"/>
  <c r="AK1530" i="9"/>
  <c r="AH1531" i="9"/>
  <c r="AI1531" i="9"/>
  <c r="AJ1531" i="9"/>
  <c r="AK1531" i="9"/>
  <c r="AH1532" i="9"/>
  <c r="AI1532" i="9"/>
  <c r="AJ1532" i="9"/>
  <c r="AK1532" i="9"/>
  <c r="AH1533" i="9"/>
  <c r="AI1533" i="9"/>
  <c r="AJ1533" i="9"/>
  <c r="AK1533" i="9"/>
  <c r="AH1534" i="9"/>
  <c r="AI1534" i="9"/>
  <c r="AJ1534" i="9"/>
  <c r="AK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904" i="15"/>
  <c r="AB904" i="15"/>
  <c r="AC904" i="15"/>
  <c r="AD904" i="15"/>
  <c r="AA905" i="15"/>
  <c r="AB905" i="15"/>
  <c r="AC905" i="15"/>
  <c r="AD905" i="15"/>
  <c r="AA906" i="15"/>
  <c r="AB906" i="15"/>
  <c r="AC906" i="15"/>
  <c r="AD906" i="15"/>
  <c r="AA907" i="15"/>
  <c r="AB907" i="15"/>
  <c r="AC907" i="15"/>
  <c r="AD907" i="15"/>
  <c r="AA908" i="15"/>
  <c r="AB908" i="15"/>
  <c r="AC908" i="15"/>
  <c r="AD908" i="15"/>
  <c r="AA909" i="15"/>
  <c r="AB909" i="15"/>
  <c r="AC909" i="15"/>
  <c r="AD909" i="15"/>
  <c r="AA910" i="15"/>
  <c r="AB910" i="15"/>
  <c r="AC910" i="15"/>
  <c r="AD910" i="15"/>
  <c r="AA911" i="15"/>
  <c r="AB911" i="15"/>
  <c r="AC911" i="15"/>
  <c r="AD911" i="15"/>
  <c r="AA912" i="15"/>
  <c r="AB912" i="15"/>
  <c r="AC912" i="15"/>
  <c r="AD912" i="15"/>
  <c r="AA913" i="15"/>
  <c r="AB913" i="15"/>
  <c r="AC913" i="15"/>
  <c r="AD913" i="15"/>
  <c r="AA914" i="15"/>
  <c r="AB914" i="15"/>
  <c r="AC914" i="15"/>
  <c r="AD914" i="15"/>
  <c r="AA915" i="15"/>
  <c r="AB915" i="15"/>
  <c r="AC915" i="15"/>
  <c r="AD915" i="15"/>
  <c r="AA888" i="15"/>
  <c r="AB888" i="15"/>
  <c r="AC888" i="15"/>
  <c r="AD888" i="15"/>
  <c r="AA889" i="15"/>
  <c r="AB889" i="15"/>
  <c r="AC889" i="15"/>
  <c r="AD889" i="15"/>
  <c r="AA890" i="15"/>
  <c r="AB890" i="15"/>
  <c r="AC890" i="15"/>
  <c r="AD890" i="15"/>
  <c r="AA891" i="15"/>
  <c r="AB891" i="15"/>
  <c r="AC891" i="15"/>
  <c r="AD891" i="15"/>
  <c r="AA892" i="15"/>
  <c r="AB892" i="15"/>
  <c r="AC892" i="15"/>
  <c r="AD892" i="15"/>
  <c r="AA893" i="15"/>
  <c r="AB893" i="15"/>
  <c r="AC893" i="15"/>
  <c r="AD893" i="15"/>
  <c r="AA894" i="15"/>
  <c r="AB894" i="15"/>
  <c r="AC894" i="15"/>
  <c r="AD894" i="15"/>
  <c r="AA895" i="15"/>
  <c r="AB895" i="15"/>
  <c r="AC895" i="15"/>
  <c r="AD895" i="15"/>
  <c r="AA896" i="15"/>
  <c r="AB896" i="15"/>
  <c r="AC896" i="15"/>
  <c r="AD896" i="15"/>
  <c r="AA897" i="15"/>
  <c r="AB897" i="15"/>
  <c r="AC897" i="15"/>
  <c r="AD897" i="15"/>
  <c r="AA898" i="15"/>
  <c r="AB898" i="15"/>
  <c r="AC898" i="15"/>
  <c r="AD898" i="15"/>
  <c r="AA899" i="15"/>
  <c r="AB899" i="15"/>
  <c r="AC899" i="15"/>
  <c r="AD899" i="15"/>
  <c r="AA900" i="15"/>
  <c r="AB900" i="15"/>
  <c r="AC900" i="15"/>
  <c r="AD900" i="15"/>
  <c r="AA901" i="15"/>
  <c r="AB901" i="15"/>
  <c r="AC901" i="15"/>
  <c r="AD901" i="15"/>
  <c r="AA902" i="15"/>
  <c r="AB902" i="15"/>
  <c r="AC902" i="15"/>
  <c r="AD902" i="15"/>
  <c r="AA903" i="15"/>
  <c r="AB903" i="15"/>
  <c r="AC903" i="15"/>
  <c r="AD903" i="15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872" i="15"/>
  <c r="AB872" i="15"/>
  <c r="AC872" i="15"/>
  <c r="AD872" i="15"/>
  <c r="AA873" i="15"/>
  <c r="AB873" i="15"/>
  <c r="AC873" i="15"/>
  <c r="AD873" i="15"/>
  <c r="AA874" i="15"/>
  <c r="AB874" i="15"/>
  <c r="AC874" i="15"/>
  <c r="AD874" i="15"/>
  <c r="AA875" i="15"/>
  <c r="AB875" i="15"/>
  <c r="AC875" i="15"/>
  <c r="AD875" i="15"/>
  <c r="AA876" i="15"/>
  <c r="AB876" i="15"/>
  <c r="AC876" i="15"/>
  <c r="AD876" i="15"/>
  <c r="AA877" i="15"/>
  <c r="AB877" i="15"/>
  <c r="AC877" i="15"/>
  <c r="AD877" i="15"/>
  <c r="AA878" i="15"/>
  <c r="AB878" i="15"/>
  <c r="AC878" i="15"/>
  <c r="AD878" i="15"/>
  <c r="AA879" i="15"/>
  <c r="AB879" i="15"/>
  <c r="AC879" i="15"/>
  <c r="AD879" i="15"/>
  <c r="AA880" i="15"/>
  <c r="AB880" i="15"/>
  <c r="AC880" i="15"/>
  <c r="AD880" i="15"/>
  <c r="AA881" i="15"/>
  <c r="AB881" i="15"/>
  <c r="AC881" i="15"/>
  <c r="AD881" i="15"/>
  <c r="AA882" i="15"/>
  <c r="AB882" i="15"/>
  <c r="AC882" i="15"/>
  <c r="AD882" i="15"/>
  <c r="AA883" i="15"/>
  <c r="AB883" i="15"/>
  <c r="AC883" i="15"/>
  <c r="AD883" i="15"/>
  <c r="AA884" i="15"/>
  <c r="AB884" i="15"/>
  <c r="AC884" i="15"/>
  <c r="AD884" i="15"/>
  <c r="AA885" i="15"/>
  <c r="AB885" i="15"/>
  <c r="AC885" i="15"/>
  <c r="AD885" i="15"/>
  <c r="AA886" i="15"/>
  <c r="AB886" i="15"/>
  <c r="AC886" i="15"/>
  <c r="AD886" i="15"/>
  <c r="AA887" i="15"/>
  <c r="AB887" i="15"/>
  <c r="AC887" i="15"/>
  <c r="AD887" i="15"/>
  <c r="AA856" i="15"/>
  <c r="AB856" i="15"/>
  <c r="AC856" i="15"/>
  <c r="AD856" i="15"/>
  <c r="AA857" i="15"/>
  <c r="AB857" i="15"/>
  <c r="AC857" i="15"/>
  <c r="AD857" i="15"/>
  <c r="AA858" i="15"/>
  <c r="AB858" i="15"/>
  <c r="AC858" i="15"/>
  <c r="AD858" i="15"/>
  <c r="AA859" i="15"/>
  <c r="AB859" i="15"/>
  <c r="AC859" i="15"/>
  <c r="AD859" i="15"/>
  <c r="AA860" i="15"/>
  <c r="AB860" i="15"/>
  <c r="AC860" i="15"/>
  <c r="AD860" i="15"/>
  <c r="AA861" i="15"/>
  <c r="AB861" i="15"/>
  <c r="AC861" i="15"/>
  <c r="AD861" i="15"/>
  <c r="AA862" i="15"/>
  <c r="AB862" i="15"/>
  <c r="AC862" i="15"/>
  <c r="AD862" i="15"/>
  <c r="AA863" i="15"/>
  <c r="AB863" i="15"/>
  <c r="AC863" i="15"/>
  <c r="AD863" i="15"/>
  <c r="AA864" i="15"/>
  <c r="AB864" i="15"/>
  <c r="AC864" i="15"/>
  <c r="AD864" i="15"/>
  <c r="AA865" i="15"/>
  <c r="AB865" i="15"/>
  <c r="AC865" i="15"/>
  <c r="AD865" i="15"/>
  <c r="AA866" i="15"/>
  <c r="AB866" i="15"/>
  <c r="AC866" i="15"/>
  <c r="AD866" i="15"/>
  <c r="AA867" i="15"/>
  <c r="AB867" i="15"/>
  <c r="AC867" i="15"/>
  <c r="AD867" i="15"/>
  <c r="AA868" i="15"/>
  <c r="AB868" i="15"/>
  <c r="AC868" i="15"/>
  <c r="AD868" i="15"/>
  <c r="AA869" i="15"/>
  <c r="AB869" i="15"/>
  <c r="AC869" i="15"/>
  <c r="AD869" i="15"/>
  <c r="AA870" i="15"/>
  <c r="AB870" i="15"/>
  <c r="AC870" i="15"/>
  <c r="AD870" i="15"/>
  <c r="AA871" i="15"/>
  <c r="AB871" i="15"/>
  <c r="AC871" i="15"/>
  <c r="AD871" i="15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 s="1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 s="1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 s="1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K30" i="19"/>
  <c r="J30" i="19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/>
  <c r="K42" i="11" a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<sst xmlns="http://schemas.openxmlformats.org/spreadsheetml/2006/main" count="6962" uniqueCount="258">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</sst>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255</v>
      </c>
      <c r="I3" s="4">
        <f>AVERAGEIFS('OB History'!C:C,'OB History'!B:B,A3)</f>
        <v>12.142857142857142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11</v>
      </c>
      <c r="M3" s="2">
        <f>COUNTIFS('OB History'!B:B,A3,'OB History'!D:D, 0)</f>
        <v>10</v>
      </c>
      <c r="N3" s="88">
        <f>LOOKUP(2, 1/('OB History'!$B:$B=A3), 'OB History'!$AD:$AD)</f>
        <v>0.52380952380952384</v>
      </c>
      <c r="O3" s="34">
        <f>SUMIFS('OB History'!F:F,'OB History'!B:B,A3)</f>
        <v>39</v>
      </c>
      <c r="P3" s="2">
        <f>SUMIFS('OB History'!E:E,'OB History'!B:B,A3)-O3</f>
        <v>43</v>
      </c>
      <c r="Q3" s="88">
        <f>LOOKUP(2, 1/('OB History'!$B:$B=A3), 'OB History'!$AB:$AB)</f>
        <v>0.45476190476190481</v>
      </c>
      <c r="R3" s="34">
        <f>SUMIFS('OB History'!H:H,'OB History'!B:B,A3)</f>
        <v>171</v>
      </c>
      <c r="S3" s="2">
        <f>SUMIFS('OB History'!G:G,'OB History'!B:B,A3)-R3</f>
        <v>175</v>
      </c>
      <c r="T3" s="88">
        <f>LOOKUP(2, 1/('OB History'!$B:$B=A3), 'OB History'!$AC:$AC)</f>
        <v>0.48809523809523808</v>
      </c>
      <c r="U3" s="2">
        <f>COUNTIFS('OB History'!$B:$B,$A$3,'OB History'!K:K, 1)</f>
        <v>3</v>
      </c>
      <c r="V3" s="2">
        <f>COUNTIFS('OB History'!$B:$B,$A$3,'OB History'!L:L, 1)</f>
        <v>5</v>
      </c>
      <c r="W3" s="2">
        <f>COUNTIFS('OB History'!$B:$B,$A$3,'OB History'!M:M, 1)</f>
        <v>2</v>
      </c>
      <c r="X3" s="2">
        <f>COUNTIFS('OB History'!$B:$B,$A$3,'OB History'!N:N, 1)</f>
        <v>6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6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383</v>
      </c>
      <c r="I4" s="4">
        <f>AVERAGEIFS('OB History'!C:C,'OB History'!B:B,A4)</f>
        <v>9.8205128205128212</v>
      </c>
      <c r="J4" s="4">
        <f t="array" ref="J4">MEDIAN(IF('OB History'!B:B=A4, 'OB History'!C:C))</f>
        <v>11</v>
      </c>
      <c r="K4" s="35">
        <f t="array" ref="K4">MAX(IF('OB History'!B:B=A4, 'OB History'!C:C))</f>
        <v>20</v>
      </c>
      <c r="L4" s="34">
        <f>COUNTIFS('OB History'!B:B,A4,'OB History'!D:D, 1)</f>
        <v>19</v>
      </c>
      <c r="M4" s="2">
        <f>COUNTIFS('OB History'!B:B,A4,'OB History'!D:D, 0)</f>
        <v>20</v>
      </c>
      <c r="N4" s="88">
        <f>LOOKUP(2, 1/('OB History'!$B:$B=A4), 'OB History'!$AD:$AD)</f>
        <v>0.48717948717948717</v>
      </c>
      <c r="O4" s="34">
        <f>SUMIFS('OB History'!F:F,'OB History'!B:B,A4)</f>
        <v>74</v>
      </c>
      <c r="P4" s="2">
        <f>SUMIFS('OB History'!E:E,'OB History'!B:B,A4)-O4</f>
        <v>78</v>
      </c>
      <c r="Q4" s="88">
        <f>LOOKUP(2, 1/('OB History'!$B:$B=A4), 'OB History'!$AB:$AB)</f>
        <v>0.49358974358974361</v>
      </c>
      <c r="R4" s="34">
        <f>SUMIFS('OB History'!H:H,'OB History'!B:B,A4)</f>
        <v>313</v>
      </c>
      <c r="S4" s="2">
        <f>SUMIFS('OB History'!G:G,'OB History'!B:B,A4)-R4</f>
        <v>327</v>
      </c>
      <c r="T4" s="88">
        <f>LOOKUP(2, 1/('OB History'!$B:$B=A4), 'OB History'!$AC:$AC)</f>
        <v>0.49512820512820493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11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5</v>
      </c>
      <c r="AH4" s="2">
        <f>COUNTIFS('OB History'!$B:$B,$A$4,'OB History'!X:X, 1)</f>
        <v>13</v>
      </c>
      <c r="AI4" s="2">
        <f>COUNTIFS('OB History'!$B:$B,$A$4,'OB History'!Y:Y, 1)</f>
        <v>10</v>
      </c>
      <c r="AJ4" s="2">
        <f>COUNTIFS('OB History'!$B:$B,$A$4,'OB History'!Z:Z, 1)</f>
        <v>8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785</v>
      </c>
      <c r="I5" s="4">
        <f>AVERAGEIFS('OB History'!C:C,'OB History'!B:B,A5)</f>
        <v>20.128205128205128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20</v>
      </c>
      <c r="M5" s="2">
        <f>COUNTIFS('OB History'!B:B,A5,'OB History'!D:D, 0)</f>
        <v>19</v>
      </c>
      <c r="N5" s="88">
        <f>LOOKUP(2, 1/('OB History'!$B:$B=A5), 'OB History'!$AD:$AD)</f>
        <v>0.51282051282051277</v>
      </c>
      <c r="O5" s="34">
        <f>SUMIFS('OB History'!F:F,'OB History'!B:B,A5)</f>
        <v>75</v>
      </c>
      <c r="P5" s="2">
        <f>SUMIFS('OB History'!E:E,'OB History'!B:B,A5)-O5</f>
        <v>83</v>
      </c>
      <c r="Q5" s="88">
        <f>LOOKUP(2, 1/('OB History'!$B:$B=A5), 'OB History'!$AB:$AB)</f>
        <v>0.46025641025641023</v>
      </c>
      <c r="R5" s="34">
        <f>SUMIFS('OB History'!H:H,'OB History'!B:B,A5)</f>
        <v>315</v>
      </c>
      <c r="S5" s="2">
        <f>SUMIFS('OB History'!G:G,'OB History'!B:B,A5)-R5</f>
        <v>334</v>
      </c>
      <c r="T5" s="88">
        <f>LOOKUP(2, 1/('OB History'!$B:$B=A5), 'OB History'!$AC:$AC)</f>
        <v>0.47666666666666668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9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530</v>
      </c>
      <c r="I8" s="4">
        <f>AVERAGEIFS('OB History'!C:C,'OB History'!B:B,A8)</f>
        <v>12.045454545454545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18</v>
      </c>
      <c r="N8" s="88">
        <f>LOOKUP(2, 1/('OB History'!$B:$B=A8), 'OB History'!$AD:$AD)</f>
        <v>0.59090909090909094</v>
      </c>
      <c r="O8" s="34">
        <f>SUMIFS('OB History'!F:F,'OB History'!B:B,A8)</f>
        <v>92</v>
      </c>
      <c r="P8" s="2">
        <f>SUMIFS('OB History'!E:E,'OB History'!B:B,A8)-O8</f>
        <v>85</v>
      </c>
      <c r="Q8" s="88">
        <f>LOOKUP(2, 1/('OB History'!$B:$B=A8), 'OB History'!$AB:$AB)</f>
        <v>0.50909090909090915</v>
      </c>
      <c r="R8" s="34">
        <f>SUMIFS('OB History'!H:H,'OB History'!B:B,'Old Bow v2'!A8)</f>
        <v>367</v>
      </c>
      <c r="S8" s="2">
        <f>SUMIFS('OB History'!G:G,'OB History'!B:B,'Old Bow v2'!A8)-R8</f>
        <v>357</v>
      </c>
      <c r="T8" s="88">
        <f>LOOKUP(2, 1/('OB History'!$B:$B=A8), 'OB History'!$AC:$AC)</f>
        <v>0.50181818181818183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14</v>
      </c>
      <c r="AI8" s="2">
        <f>COUNTIFS('OB History'!$B:$B,$A$8,'OB History'!Y:Y, 1)</f>
        <v>7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113</v>
      </c>
      <c r="I10" s="4">
        <f>AVERAGEIFS('OB History'!C:C,'OB History'!B:B,A10)</f>
        <v>11.3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4</v>
      </c>
      <c r="M10" s="2">
        <f>COUNTIFS('OB History'!B:B,A10,'OB History'!D:D, 0)</f>
        <v>6</v>
      </c>
      <c r="N10" s="88">
        <f>LOOKUP(2, 1/('OB History'!$B:$B=A10), 'OB History'!$AD:$AD)</f>
        <v>0.4</v>
      </c>
      <c r="O10" s="34">
        <f>SUMIFS('OB History'!F:F,'OB History'!B:B,A10)</f>
        <v>17</v>
      </c>
      <c r="P10" s="2">
        <f>SUMIFS('OB History'!E:E,'OB History'!B:B,A10)-O10</f>
        <v>23</v>
      </c>
      <c r="Q10" s="88">
        <f>LOOKUP(2, 1/('OB History'!$B:$B=A10), 'OB History'!$AB:$AB)</f>
        <v>0.4</v>
      </c>
      <c r="R10" s="34">
        <f>SUMIFS('OB History'!H:H,'OB History'!B:B,'Old Bow v2'!A10)</f>
        <v>70</v>
      </c>
      <c r="S10" s="2">
        <f>SUMIFS('OB History'!G:G,'OB History'!B:B,'Old Bow v2'!A10)-R10</f>
        <v>89</v>
      </c>
      <c r="T10" s="88">
        <f>LOOKUP(2, 1/('OB History'!$B:$B=A10), 'OB History'!$AC:$AC)</f>
        <v>0.4290000000000001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1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35</v>
      </c>
      <c r="I12" s="4">
        <f>AVERAGEIFS('OB History'!C:C,'OB History'!B:B,A12)</f>
        <v>8.75</v>
      </c>
      <c r="J12" s="4">
        <f t="array" ref="J12">MEDIAN(IF('OB History'!B:B=A12, 'OB History'!C:C))</f>
        <v>10.5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1</v>
      </c>
      <c r="N12" s="88">
        <f>LOOKUP(2, 1/('OB History'!$B:$B=A12), 'OB History'!$AD:$AD)</f>
        <v>0.75</v>
      </c>
      <c r="O12" s="34">
        <f>SUMIFS('OB History'!F:F,'OB History'!B:B,A12)</f>
        <v>12</v>
      </c>
      <c r="P12" s="2">
        <f>SUMIFS('OB History'!E:E,'OB History'!B:B,A12)-O12</f>
        <v>5</v>
      </c>
      <c r="Q12" s="88">
        <f>LOOKUP(2, 1/('OB History'!$B:$B=A12), 'OB History'!$AB:$AB)</f>
        <v>0.75</v>
      </c>
      <c r="R12" s="34">
        <f>SUMIFS('OB History'!H:H,'OB History'!B:B,'Old Bow v2'!A12)</f>
        <v>43</v>
      </c>
      <c r="S12" s="2">
        <f>SUMIFS('OB History'!G:G,'OB History'!B:B,'Old Bow v2'!A12)-R12</f>
        <v>32</v>
      </c>
      <c r="T12" s="88">
        <f>LOOKUP(2, 1/('OB History'!$B:$B=A12), 'OB History'!$AC:$AC)</f>
        <v>0.58750000000000002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2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283</v>
      </c>
      <c r="I14" s="4">
        <f>AVERAGEIFS('OB History'!C:C,'OB History'!B:B,A14)</f>
        <v>13.476190476190476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8</v>
      </c>
      <c r="M14" s="2">
        <f>COUNTIFS('OB History'!B:B,A14,'OB History'!D:D, 0)</f>
        <v>13</v>
      </c>
      <c r="N14" s="88">
        <f>LOOKUP(2, 1/('OB History'!$B:$B=A14), 'OB History'!$AD:$AD)</f>
        <v>0.38095238095238093</v>
      </c>
      <c r="O14" s="34">
        <f>SUMIFS('OB History'!F:F,'OB History'!B:B,A14)</f>
        <v>39</v>
      </c>
      <c r="P14" s="2">
        <f>SUMIFS('OB History'!E:E,'OB History'!B:B,A14)-O14</f>
        <v>49</v>
      </c>
      <c r="Q14" s="88">
        <f>LOOKUP(2, 1/('OB History'!$B:$B=A14), 'OB History'!$AB:$AB)</f>
        <v>0.43095238095238098</v>
      </c>
      <c r="R14" s="34">
        <f>SUMIFS('OB History'!H:H,'OB History'!B:B,'Old Bow v2'!A14)</f>
        <v>180</v>
      </c>
      <c r="S14" s="2">
        <f>SUMIFS('OB History'!G:G,'OB History'!B:B,'Old Bow v2'!A14)-R14</f>
        <v>195</v>
      </c>
      <c r="T14" s="88">
        <f>LOOKUP(2, 1/('OB History'!$B:$B=A14), 'OB History'!$AC:$AC)</f>
        <v>0.47619047619047611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5</v>
      </c>
      <c r="X14" s="2">
        <f>COUNTIFS('OB History'!$B:$B,$A$14,'OB History'!N:N, 1)</f>
        <v>6</v>
      </c>
      <c r="Y14" s="2">
        <f>COUNTIFS('OB History'!$B:$B,$A$14,'OB History'!O:O, 1)</f>
        <v>3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3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548</v>
      </c>
      <c r="I15" s="4">
        <f>AVERAGEIFS('OB History'!C:C,'OB History'!B:B,A15)</f>
        <v>14.810810810810811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19</v>
      </c>
      <c r="N15" s="88">
        <f>LOOKUP(2, 1/('OB History'!$B:$B=A15), 'OB History'!$AD:$AD)</f>
        <v>0.48648648648648651</v>
      </c>
      <c r="O15" s="34">
        <f>SUMIFS('OB History'!F:F,'OB History'!B:B,A15)</f>
        <v>72</v>
      </c>
      <c r="P15" s="2">
        <f>SUMIFS('OB History'!E:E,'OB History'!B:B,A15)-O15</f>
        <v>77</v>
      </c>
      <c r="Q15" s="88">
        <f>LOOKUP(2, 1/('OB History'!$B:$B=A15), 'OB History'!$AB:$AB)</f>
        <v>0.47567567567567554</v>
      </c>
      <c r="R15" s="34">
        <f>SUMIFS('OB History'!H:H,'OB History'!B:B,'Old Bow v2'!A15)</f>
        <v>300</v>
      </c>
      <c r="S15" s="2">
        <f>SUMIFS('OB History'!G:G,'OB History'!B:B,'Old Bow v2'!A15)-R15</f>
        <v>310</v>
      </c>
      <c r="T15" s="88">
        <f>LOOKUP(2, 1/('OB History'!$B:$B=A15), 'OB History'!$AC:$AC)</f>
        <v>0.49162162162162165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5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14</v>
      </c>
      <c r="AI15" s="2">
        <f>COUNTIFS('OB History'!$B:$B,$A$15,'OB History'!Y:Y, 1)</f>
        <v>7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601</v>
      </c>
      <c r="I16" s="4">
        <f>AVERAGEIFS('OB History'!C:C,'OB History'!B:B,A16)</f>
        <v>13.659090909090908</v>
      </c>
      <c r="J16" s="4">
        <f t="array" ref="J16">MEDIAN(IF('OB History'!B:B=A16, 'OB History'!C:C))</f>
        <v>12.5</v>
      </c>
      <c r="K16" s="35">
        <f t="array" ref="K16">MAX(IF('OB History'!B:B=A16, 'OB History'!C:C))</f>
        <v>41</v>
      </c>
      <c r="L16" s="34">
        <f>COUNTIFS('OB History'!B:B,A16,'OB History'!D:D, 1)</f>
        <v>29</v>
      </c>
      <c r="M16" s="2">
        <f>COUNTIFS('OB History'!B:B,A16,'OB History'!D:D, 0)</f>
        <v>15</v>
      </c>
      <c r="N16" s="88">
        <f>LOOKUP(2, 1/('OB History'!$B:$B=A16), 'OB History'!$AD:$AD)</f>
        <v>0.65909090909090906</v>
      </c>
      <c r="O16" s="34">
        <f>SUMIFS('OB History'!F:F,'OB History'!B:B,A16)</f>
        <v>108</v>
      </c>
      <c r="P16" s="2">
        <f>SUMIFS('OB History'!E:E,'OB History'!B:B,A16)-O16</f>
        <v>73</v>
      </c>
      <c r="Q16" s="88">
        <f>LOOKUP(2, 1/('OB History'!$B:$B=A16), 'OB History'!$AB:$AB)</f>
        <v>0.61931818181818177</v>
      </c>
      <c r="R16" s="34">
        <f>SUMIFS('OB History'!H:H,'OB History'!B:B,'Old Bow v2'!A16)</f>
        <v>402</v>
      </c>
      <c r="S16" s="2">
        <f>SUMIFS('OB History'!G:G,'OB History'!B:B,'Old Bow v2'!A16)-R16</f>
        <v>346</v>
      </c>
      <c r="T16" s="88">
        <f>LOOKUP(2, 1/('OB History'!$B:$B=A16), 'OB History'!$AC:$AC)</f>
        <v>0.5447727272727273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5</v>
      </c>
      <c r="X16" s="2">
        <f>COUNTIFS('OB History'!$B:$B,$A$16,'OB History'!N:N, 1)</f>
        <v>14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14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773</v>
      </c>
      <c r="I26" s="4">
        <f>AVERAGEIFS('OB History'!C:C,'OB History'!B:B,A26)</f>
        <v>11.042857142857143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30</v>
      </c>
      <c r="M26" s="2">
        <f>COUNTIFS('OB History'!B:B,A26,'OB History'!D:D, 0)</f>
        <v>40</v>
      </c>
      <c r="N26" s="88">
        <f>LOOKUP(2, 1/('OB History'!$B:$B=A26), 'OB History'!$AD:$AD)</f>
        <v>0.42857142857142855</v>
      </c>
      <c r="O26" s="34">
        <f>SUMIFS('OB History'!F:F,'OB History'!B:B,A26)</f>
        <v>131</v>
      </c>
      <c r="P26" s="2">
        <f>SUMIFS('OB History'!E:E,'OB History'!B:B,A26)-O26</f>
        <v>149</v>
      </c>
      <c r="Q26" s="88">
        <f>LOOKUP(2, 1/('OB History'!$B:$B=A26), 'OB History'!$AB:$AB)</f>
        <v>0.45857142857142857</v>
      </c>
      <c r="R26" s="34">
        <f>SUMIFS('OB History'!H:H,'OB History'!B:B,'Old Bow v2'!A26)</f>
        <v>573</v>
      </c>
      <c r="S26" s="2">
        <f>SUMIFS('OB History'!G:G,'OB History'!B:B,'Old Bow v2'!A26)-R26</f>
        <v>591</v>
      </c>
      <c r="T26" s="88">
        <f>LOOKUP(2, 1/('OB History'!$B:$B=A26), 'OB History'!$AC:$AC)</f>
        <v>0.49214285714285716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15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17</v>
      </c>
      <c r="AH26" s="2">
        <f>COUNTIFS('OB History'!$B:$B,$A$26,'OB History'!X:X, 1)</f>
        <v>22</v>
      </c>
      <c r="AI26" s="2">
        <f>COUNTIFS('OB History'!$B:$B,$A$26,'OB History'!Y:Y, 1)</f>
        <v>14</v>
      </c>
      <c r="AJ26" s="2">
        <f>COUNTIFS('OB History'!$B:$B,$A$26,'OB History'!Z:Z, 1)</f>
        <v>15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435</v>
      </c>
      <c r="I28" s="4">
        <f>AVERAGEIFS('OB History'!C:C,'OB History'!B:B,A28)</f>
        <v>11.756756756756756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18</v>
      </c>
      <c r="M28" s="2">
        <f>COUNTIFS('OB History'!B:B,A28,'OB History'!D:D, 0)</f>
        <v>19</v>
      </c>
      <c r="N28" s="88">
        <f>LOOKUP(2, 1/('OB History'!$B:$B=A28), 'OB History'!$AD:$AD)</f>
        <v>0.48648648648648651</v>
      </c>
      <c r="O28" s="34">
        <f>SUMIFS('OB History'!F:F,'OB History'!B:B,A28)</f>
        <v>73</v>
      </c>
      <c r="P28" s="2">
        <f>SUMIFS('OB History'!E:E,'OB History'!B:B,A28)-O28</f>
        <v>81</v>
      </c>
      <c r="Q28" s="88">
        <f>LOOKUP(2, 1/('OB History'!$B:$B=A28), 'OB History'!$AB:$AB)</f>
        <v>0.4567567567567567</v>
      </c>
      <c r="R28" s="34">
        <f>SUMIFS('OB History'!H:H,'OB History'!B:B,'Old Bow v2'!A28)</f>
        <v>313</v>
      </c>
      <c r="S28" s="2">
        <f>SUMIFS('OB History'!G:G,'OB History'!B:B,'Old Bow v2'!A28)-R28</f>
        <v>317</v>
      </c>
      <c r="T28" s="88">
        <f>LOOKUP(2, 1/('OB History'!$B:$B=A28), 'OB History'!$AC:$AC)</f>
        <v>0.49216216216216208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6</v>
      </c>
      <c r="Y28" s="2">
        <f>COUNTIFS('OB History'!$B:$B,$A$28,'OB History'!O:O, 1)</f>
        <v>1</v>
      </c>
      <c r="Z28" s="2">
        <f>COUNTIFS('OB History'!$B:$B,$A$28,'OB History'!P:P, 1)</f>
        <v>4</v>
      </c>
      <c r="AA28" s="2">
        <f>COUNTIFS('OB History'!$B:$B,$A$28,'OB History'!Q:Q, 1)</f>
        <v>4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2</v>
      </c>
      <c r="AH28" s="2">
        <f>COUNTIFS('OB History'!$B:$B,$A$28,'OB History'!X:X, 1)</f>
        <v>13</v>
      </c>
      <c r="AI28" s="2">
        <f>COUNTIFS('OB History'!$B:$B,$A$28,'OB History'!Y:Y, 1)</f>
        <v>9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497</v>
      </c>
      <c r="I32" s="4">
        <f>AVERAGEIFS('OB History'!C:C,'OB History'!B:B,A32)</f>
        <v>14.617647058823529</v>
      </c>
      <c r="J32" s="4">
        <f t="array" ref="J32">MEDIAN(IF('OB History'!B:B=A32, 'OB History'!C:C))</f>
        <v>14.5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19</v>
      </c>
      <c r="N32" s="88">
        <f>LOOKUP(2, 1/('OB History'!$B:$B=A32), 'OB History'!$AD:$AD)</f>
        <v>0.44117647058823528</v>
      </c>
      <c r="O32" s="34">
        <f>SUMIFS('OB History'!F:F,'OB History'!B:B,A32)</f>
        <v>72</v>
      </c>
      <c r="P32" s="2">
        <f>SUMIFS('OB History'!E:E,'OB History'!B:B,A32)-O32</f>
        <v>73</v>
      </c>
      <c r="Q32" s="88">
        <f>LOOKUP(2, 1/('OB History'!$B:$B=A32), 'OB History'!$AB:$AB)</f>
        <v>0.50147058823529422</v>
      </c>
      <c r="R32" s="34">
        <f>SUMIFS('OB History'!H:H,'OB History'!B:B,'Old Bow v2'!A32)</f>
        <v>305</v>
      </c>
      <c r="S32" s="2">
        <f>SUMIFS('OB History'!G:G,'OB History'!B:B,'Old Bow v2'!A32)-R32</f>
        <v>298</v>
      </c>
      <c r="T32" s="88">
        <f>LOOKUP(2, 1/('OB History'!$B:$B=A32), 'OB History'!$AC:$AC)</f>
        <v>0.50647058823529434</v>
      </c>
      <c r="U32" s="2">
        <f>COUNTIFS('OB History'!$B:$B,$A$32,'OB History'!K:K, 1)</f>
        <v>5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101</v>
      </c>
      <c r="I34" s="4">
        <f>AVERAGEIFS('OB History'!C:C,'OB History'!B:B,A34)</f>
        <v>8.4166666666666661</v>
      </c>
      <c r="J34" s="4">
        <f t="array" ref="J34">MEDIAN(IF('OB History'!B:B=A34, 'OB History'!C:C))</f>
        <v>9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6</v>
      </c>
      <c r="N34" s="88">
        <f>LOOKUP(2, 1/('OB History'!$B:$B=A34), 'OB History'!$AD:$AD)</f>
        <v>0.5</v>
      </c>
      <c r="O34" s="34">
        <f>SUMIFS('OB History'!F:F,'OB History'!B:B,A34)</f>
        <v>26</v>
      </c>
      <c r="P34" s="2">
        <f>SUMIFS('OB History'!E:E,'OB History'!B:B,A34)-O34</f>
        <v>26</v>
      </c>
      <c r="Q34" s="88">
        <f>LOOKUP(2, 1/('OB History'!$B:$B=A34), 'OB History'!$AB:$AB)</f>
        <v>0.5</v>
      </c>
      <c r="R34" s="34">
        <f>SUMIFS('OB History'!H:H,'OB History'!B:B,'Old Bow v2'!A34)</f>
        <v>106</v>
      </c>
      <c r="S34" s="2">
        <f>SUMIFS('OB History'!G:G,'OB History'!B:B,'Old Bow v2'!A34)-R34</f>
        <v>111</v>
      </c>
      <c r="T34" s="88">
        <f>LOOKUP(2, 1/('OB History'!$B:$B=A34), 'OB History'!$AC:$AC)</f>
        <v>0.48333333333333323</v>
      </c>
      <c r="U34" s="2">
        <f>COUNTIFS('OB History'!$B:$B,$A$34,'OB History'!K:K, 1)</f>
        <v>2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0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388</v>
      </c>
      <c r="I35" s="4">
        <f>AVERAGEIFS('OB History'!C:C,'OB History'!B:B,A35)</f>
        <v>22.823529411764707</v>
      </c>
      <c r="J35" s="4">
        <f t="array" ref="J35">MEDIAN(IF('OB History'!B:B=A35, 'OB History'!C:C))</f>
        <v>20</v>
      </c>
      <c r="K35" s="35">
        <f t="array" ref="K35">MAX(IF('OB History'!B:B=A35, 'OB History'!C:C))</f>
        <v>44</v>
      </c>
      <c r="L35" s="34">
        <f>COUNTIFS('OB History'!B:B,A35,'OB History'!D:D, 1)</f>
        <v>9</v>
      </c>
      <c r="M35" s="2">
        <f>COUNTIFS('OB History'!B:B,A35,'OB History'!D:D, 0)</f>
        <v>8</v>
      </c>
      <c r="N35" s="88">
        <f>LOOKUP(2, 1/('OB History'!$B:$B=A35), 'OB History'!$AD:$AD)</f>
        <v>0.52941176470588236</v>
      </c>
      <c r="O35" s="34">
        <f>SUMIFS('OB History'!F:F,'OB History'!B:B,A35)</f>
        <v>36</v>
      </c>
      <c r="P35" s="2">
        <f>SUMIFS('OB History'!E:E,'OB History'!B:B,A35)-O35</f>
        <v>37</v>
      </c>
      <c r="Q35" s="88">
        <f>LOOKUP(2, 1/('OB History'!$B:$B=A35), 'OB History'!$AB:$AB)</f>
        <v>0.48235294117647054</v>
      </c>
      <c r="R35" s="34">
        <f>SUMIFS('OB History'!H:H,'OB History'!B:B,'Old Bow v2'!A35)</f>
        <v>150</v>
      </c>
      <c r="S35" s="2">
        <f>SUMIFS('OB History'!G:G,'OB History'!B:B,'Old Bow v2'!A35)-R35</f>
        <v>148</v>
      </c>
      <c r="T35" s="88">
        <f>LOOKUP(2, 1/('OB History'!$B:$B=A35), 'OB History'!$AC:$AC)</f>
        <v>0.50117647058823522</v>
      </c>
      <c r="U35" s="2">
        <f>COUNTIFS('OB History'!$B:$B,$A$35,'OB History'!K:K, 1)</f>
        <v>4</v>
      </c>
      <c r="V35" s="2">
        <f>COUNTIFS('OB History'!$B:$B,$A$35,'OB History'!L:L, 1)</f>
        <v>4</v>
      </c>
      <c r="W35" s="2">
        <f>COUNTIFS('OB History'!$B:$B,$A$35,'OB History'!M:M, 1)</f>
        <v>1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1</v>
      </c>
      <c r="AH35" s="2">
        <f>COUNTIFS('OB History'!$B:$B,$A$35,'OB History'!X:X, 1)</f>
        <v>3</v>
      </c>
      <c r="AI35" s="2">
        <f>COUNTIFS('OB History'!$B:$B,$A$35,'OB History'!Y:Y, 1)</f>
        <v>5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689</v>
      </c>
      <c r="I36" s="4">
        <f>AVERAGEIFS('OB History'!C:C,'OB History'!B:B,A36)</f>
        <v>13.25</v>
      </c>
      <c r="J36" s="4">
        <f t="array" ref="J36">MEDIAN(IF('OB History'!B:B=A36, 'OB History'!C:C))</f>
        <v>12</v>
      </c>
      <c r="K36" s="35">
        <f t="array" ref="K36">MAX(IF('OB History'!B:B=A36, 'OB History'!C:C))</f>
        <v>31</v>
      </c>
      <c r="L36" s="34">
        <f>COUNTIFS('OB History'!B:B,A36,'OB History'!D:D, 1)</f>
        <v>24</v>
      </c>
      <c r="M36" s="2">
        <f>COUNTIFS('OB History'!B:B,A36,'OB History'!D:D, 0)</f>
        <v>28</v>
      </c>
      <c r="N36" s="88">
        <f>LOOKUP(2, 1/('OB History'!$B:$B=A36), 'OB History'!$AD:$AD)</f>
        <v>0.46153846153846156</v>
      </c>
      <c r="O36" s="34">
        <f>SUMIFS('OB History'!F:F,'OB History'!B:B,A36)</f>
        <v>103</v>
      </c>
      <c r="P36" s="2">
        <f>SUMIFS('OB History'!E:E,'OB History'!B:B,A36)-O36</f>
        <v>107</v>
      </c>
      <c r="Q36" s="88">
        <f>LOOKUP(2, 1/('OB History'!$B:$B=A36), 'OB History'!$AB:$AB)</f>
        <v>0.50384615384615372</v>
      </c>
      <c r="R36" s="34">
        <f>SUMIFS('OB History'!H:H,'OB History'!B:B,'Old Bow v2'!A36)</f>
        <v>426</v>
      </c>
      <c r="S36" s="2">
        <f>SUMIFS('OB History'!G:G,'OB History'!B:B,'Old Bow v2'!A36)-R36</f>
        <v>436</v>
      </c>
      <c r="T36" s="88">
        <f>LOOKUP(2, 1/('OB History'!$B:$B=A36), 'OB History'!$AC:$AC)</f>
        <v>0.50076923076923074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3</v>
      </c>
      <c r="X36" s="2">
        <f>COUNTIFS('OB History'!$B:$B,$A$36,'OB History'!N:N, 1)</f>
        <v>13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24</v>
      </c>
      <c r="AI36" s="2">
        <f>COUNTIFS('OB History'!$B:$B,$A$36,'OB History'!Y:Y, 1)</f>
        <v>12</v>
      </c>
      <c r="AJ36" s="2">
        <f>COUNTIFS('OB History'!$B:$B,$A$36,'OB History'!Z:Z, 1)</f>
        <v>13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1219</v>
      </c>
      <c r="I37" s="4">
        <f>AVERAGEIFS('OB History'!C:C,'OB History'!B:B,A37)</f>
        <v>22.574074074074073</v>
      </c>
      <c r="J37" s="4">
        <f t="array" ref="J37">MEDIAN(IF('OB History'!B:B=A37, 'OB History'!C:C))</f>
        <v>21.5</v>
      </c>
      <c r="K37" s="35">
        <f t="array" ref="K37">MAX(IF('OB History'!B:B=A37, 'OB History'!C:C))</f>
        <v>55</v>
      </c>
      <c r="L37" s="34">
        <f>COUNTIFS('OB History'!B:B,A37,'OB History'!D:D, 1)</f>
        <v>21</v>
      </c>
      <c r="M37" s="2">
        <f>COUNTIFS('OB History'!B:B,A37,'OB History'!D:D, 0)</f>
        <v>33</v>
      </c>
      <c r="N37" s="88">
        <f>LOOKUP(2, 1/('OB History'!$B:$B=A37), 'OB History'!$AD:$AD)</f>
        <v>0.3888888888888889</v>
      </c>
      <c r="O37" s="34">
        <f>SUMIFS('OB History'!F:F,'OB History'!B:B,A37)</f>
        <v>97</v>
      </c>
      <c r="P37" s="2">
        <f>SUMIFS('OB History'!E:E,'OB History'!B:B,A37)-O37</f>
        <v>122</v>
      </c>
      <c r="Q37" s="88">
        <f>LOOKUP(2, 1/('OB History'!$B:$B=A37), 'OB History'!$AB:$AB)</f>
        <v>0.43888888888888894</v>
      </c>
      <c r="R37" s="34">
        <f>SUMIFS('OB History'!H:H,'OB History'!B:B,'Old Bow v2'!A37)</f>
        <v>434</v>
      </c>
      <c r="S37" s="2">
        <f>SUMIFS('OB History'!G:G,'OB History'!B:B,'Old Bow v2'!A37)-R37</f>
        <v>476</v>
      </c>
      <c r="T37" s="88">
        <f>LOOKUP(2, 1/('OB History'!$B:$B=A37), 'OB History'!$AC:$AC)</f>
        <v>0.47574074074074069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14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9</v>
      </c>
      <c r="AH37" s="2">
        <f>COUNTIFS('OB History'!$B:$B,$A$37,'OB History'!X:X, 1)</f>
        <v>20</v>
      </c>
      <c r="AI37" s="2">
        <f>COUNTIFS('OB History'!$B:$B,$A$37,'OB History'!Y:Y, 1)</f>
        <v>10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3</v>
      </c>
      <c r="F40" s="3">
        <v>1</v>
      </c>
      <c r="G40" s="3"/>
      <c r="H40" s="34">
        <f>SUMIFS('OB History'!C:C,'OB History'!B:B,A40)</f>
        <v>2212</v>
      </c>
      <c r="I40" s="4">
        <f>AVERAGEIFS('OB History'!C:C,'OB History'!B:B,A40)</f>
        <v>25.720930232558139</v>
      </c>
      <c r="J40" s="4">
        <f t="array" ref="J40">MEDIAN(IF('OB History'!B:B=A40, 'OB History'!C:C))</f>
        <v>24</v>
      </c>
      <c r="K40" s="35">
        <f t="array" ref="K40">MAX(IF('OB History'!B:B=A40, 'OB History'!C:C))</f>
        <v>58</v>
      </c>
      <c r="L40" s="34">
        <f>COUNTIFS('OB History'!B:B,A40,'OB History'!D:D, 1)</f>
        <v>50</v>
      </c>
      <c r="M40" s="2">
        <f>COUNTIFS('OB History'!B:B,A40,'OB History'!D:D, 0)</f>
        <v>36</v>
      </c>
      <c r="N40" s="88">
        <f>LOOKUP(2, 1/('OB History'!$B:$B=A40), 'OB History'!$AD:$AD)</f>
        <v>0.58139534883720934</v>
      </c>
      <c r="O40" s="34">
        <f>SUMIFS('OB History'!F:F,'OB History'!B:B,A40)</f>
        <v>189</v>
      </c>
      <c r="P40" s="2">
        <f>SUMIFS('OB History'!E:E,'OB History'!B:B,A40)-O40</f>
        <v>159</v>
      </c>
      <c r="Q40" s="88">
        <f>LOOKUP(2, 1/('OB History'!$B:$B=A40), 'OB History'!$AB:$AB)</f>
        <v>0.5430232558139535</v>
      </c>
      <c r="R40" s="34">
        <f>SUMIFS('OB History'!H:H,'OB History'!B:B,'Old Bow v2'!A40)</f>
        <v>760</v>
      </c>
      <c r="S40" s="2">
        <f>SUMIFS('OB History'!G:G,'OB History'!B:B,'Old Bow v2'!A40)-R40</f>
        <v>677</v>
      </c>
      <c r="T40" s="88">
        <f>LOOKUP(2, 1/('OB History'!$B:$B=A40), 'OB History'!$AC:$AC)</f>
        <v>0.52965116279069779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5</v>
      </c>
      <c r="X40" s="2">
        <f>COUNTIFS('OB History'!$B:$B,$A$40,'OB History'!N:N, 1)</f>
        <v>21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17</v>
      </c>
      <c r="AH40" s="2">
        <f>COUNTIFS('OB History'!$B:$B,$A$40,'OB History'!X:X, 1)</f>
        <v>23</v>
      </c>
      <c r="AI40" s="2">
        <f>COUNTIFS('OB History'!$B:$B,$A$40,'OB History'!Y:Y, 1)</f>
        <v>18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837</v>
      </c>
      <c r="I41" s="4">
        <f>AVERAGEIFS('OB History'!C:C,'OB History'!B:B,A41)</f>
        <v>27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16</v>
      </c>
      <c r="M41" s="2">
        <f>COUNTIFS('OB History'!B:B,A41,'OB History'!D:D, 0)</f>
        <v>15</v>
      </c>
      <c r="N41" s="88">
        <f>LOOKUP(2, 1/('OB History'!$B:$B=A41), 'OB History'!$AD:$AD)</f>
        <v>0.5161290322580645</v>
      </c>
      <c r="O41" s="34">
        <f>SUMIFS('OB History'!F:F,'OB History'!B:B,A41)</f>
        <v>71</v>
      </c>
      <c r="P41" s="2">
        <f>SUMIFS('OB History'!E:E,'OB History'!B:B,A41)-O41</f>
        <v>56</v>
      </c>
      <c r="Q41" s="88">
        <f>LOOKUP(2, 1/('OB History'!$B:$B=A41), 'OB History'!$AB:$AB)</f>
        <v>0.5903225806451613</v>
      </c>
      <c r="R41" s="34">
        <f>SUMIFS('OB History'!H:H,'OB History'!B:B,'Old Bow v2'!A41)</f>
        <v>283</v>
      </c>
      <c r="S41" s="2">
        <f>SUMIFS('OB History'!G:G,'OB History'!B:B,'Old Bow v2'!A41)-R41</f>
        <v>253</v>
      </c>
      <c r="T41" s="88">
        <f>LOOKUP(2, 1/('OB History'!$B:$B=A41), 'OB History'!$AC:$AC)</f>
        <v>0.54129032258064524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1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9</v>
      </c>
      <c r="AJ41" s="2">
        <f>COUNTIFS('OB History'!$B:$B,$A$41,'OB History'!Z:Z, 1)</f>
        <v>10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653</v>
      </c>
      <c r="I43" s="4">
        <f>AVERAGEIFS('OB History'!C:C,'OB History'!B:B,A43)</f>
        <v>21.766666666666666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16</v>
      </c>
      <c r="N43" s="88">
        <f>LOOKUP(2, 1/('OB History'!$B:$B=A43), 'OB History'!$AD:$AD)</f>
        <v>0.46666666666666667</v>
      </c>
      <c r="O43" s="34">
        <f>SUMIFS('OB History'!F:F,'OB History'!B:B,A43)</f>
        <v>60</v>
      </c>
      <c r="P43" s="2">
        <f>SUMIFS('OB History'!E:E,'OB History'!B:B,A43)-O43</f>
        <v>65</v>
      </c>
      <c r="Q43" s="88">
        <f>LOOKUP(2, 1/('OB History'!$B:$B=A43), 'OB History'!$AB:$AB)</f>
        <v>0.47833333333333333</v>
      </c>
      <c r="R43" s="34">
        <f>SUMIFS('OB History'!H:H,'OB History'!B:B,'Old Bow v2'!A43)</f>
        <v>257</v>
      </c>
      <c r="S43" s="2">
        <f>SUMIFS('OB History'!G:G,'OB History'!B:B,'Old Bow v2'!A43)-R43</f>
        <v>266</v>
      </c>
      <c r="T43" s="88">
        <f>LOOKUP(2, 1/('OB History'!$B:$B=A43), 'OB History'!$AC:$AC)</f>
        <v>0.48799999999999993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9</v>
      </c>
      <c r="AI43" s="2">
        <f>COUNTIFS('OB History'!$B:$B,$A$43,'OB History'!Y:Y, 1)</f>
        <v>7</v>
      </c>
      <c r="AJ43" s="2">
        <f>COUNTIFS('OB History'!$B:$B,$A$43,'OB History'!Z:Z, 1)</f>
        <v>6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231</v>
      </c>
      <c r="I44" s="4">
        <f>AVERAGEIFS('OB History'!C:C,'OB History'!B:B,A44)</f>
        <v>8.5555555555555554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11</v>
      </c>
      <c r="M44" s="2">
        <f>COUNTIFS('OB History'!B:B,A44,'OB History'!D:D, 0)</f>
        <v>16</v>
      </c>
      <c r="N44" s="88">
        <f>LOOKUP(2, 1/('OB History'!$B:$B=A44), 'OB History'!$AD:$AD)</f>
        <v>0.40740740740740738</v>
      </c>
      <c r="O44" s="34">
        <f>SUMIFS('OB History'!F:F,'OB History'!B:B,A44)</f>
        <v>48</v>
      </c>
      <c r="P44" s="2">
        <f>SUMIFS('OB History'!E:E,'OB History'!B:B,A44)-O44</f>
        <v>60</v>
      </c>
      <c r="Q44" s="88">
        <f>LOOKUP(2, 1/('OB History'!$B:$B=A44), 'OB History'!$AB:$AB)</f>
        <v>0.42222222222222222</v>
      </c>
      <c r="R44" s="34">
        <f>SUMIFS('OB History'!H:H,'OB History'!B:B,'Old Bow v2'!A44)</f>
        <v>209</v>
      </c>
      <c r="S44" s="2">
        <f>SUMIFS('OB History'!G:G,'OB History'!B:B,'Old Bow v2'!A44)-R44</f>
        <v>239</v>
      </c>
      <c r="T44" s="88">
        <f>LOOKUP(2, 1/('OB History'!$B:$B=A44), 'OB History'!$AC:$AC)</f>
        <v>0.45888888888888896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3</v>
      </c>
      <c r="X44" s="2">
        <f>COUNTIFS('OB History'!$B:$B,$A$44,'OB History'!N:N, 1)</f>
        <v>8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6</v>
      </c>
      <c r="AI44" s="2">
        <f>COUNTIFS('OB History'!$B:$B,$A$44,'OB History'!Y:Y, 1)</f>
        <v>4</v>
      </c>
      <c r="AJ44" s="2">
        <f>COUNTIFS('OB History'!$B:$B,$A$44,'OB History'!Z:Z, 1)</f>
        <v>7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31</v>
      </c>
      <c r="I45" s="4">
        <f>AVERAGEIFS('OB History'!C:C,'OB History'!B:B,A45)</f>
        <v>5.166666666666667</v>
      </c>
      <c r="J45" s="4">
        <f t="array" ref="J45">MEDIAN(IF('OB History'!B:B=A45, 'OB History'!C:C))</f>
        <v>4</v>
      </c>
      <c r="K45" s="35">
        <f t="array" ref="K45">MAX(IF('OB History'!B:B=A45, 'OB History'!C:C))</f>
        <v>11</v>
      </c>
      <c r="L45" s="34">
        <f>COUNTIFS('OB History'!B:B,A45,'OB History'!D:D, 1)</f>
        <v>0</v>
      </c>
      <c r="M45" s="2">
        <f>COUNTIFS('OB History'!B:B,A45,'OB History'!D:D, 0)</f>
        <v>6</v>
      </c>
      <c r="N45" s="88">
        <f>LOOKUP(2, 1/('OB History'!$B:$B=A45), 'OB History'!$AD:$AD)</f>
        <v>0</v>
      </c>
      <c r="O45" s="34">
        <f>SUMIFS('OB History'!F:F,'OB History'!B:B,A45)</f>
        <v>5</v>
      </c>
      <c r="P45" s="2">
        <f>SUMIFS('OB History'!E:E,'OB History'!B:B,A45)-O45</f>
        <v>18</v>
      </c>
      <c r="Q45" s="88">
        <f>LOOKUP(2, 1/('OB History'!$B:$B=A45), 'OB History'!$AB:$AB)</f>
        <v>0.19166666666666665</v>
      </c>
      <c r="R45" s="34">
        <f>SUMIFS('OB History'!H:H,'OB History'!B:B,'Old Bow v2'!A45)</f>
        <v>35</v>
      </c>
      <c r="S45" s="2">
        <f>SUMIFS('OB History'!G:G,'OB History'!B:B,'Old Bow v2'!A45)-R45</f>
        <v>60</v>
      </c>
      <c r="T45" s="88">
        <f>LOOKUP(2, 1/('OB History'!$B:$B=A45), 'OB History'!$AC:$AC)</f>
        <v>0.35666666666666663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1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466</v>
      </c>
      <c r="I46" s="4">
        <f>AVERAGEIFS('OB History'!C:C,'OB History'!B:B,A46)</f>
        <v>18.64</v>
      </c>
      <c r="J46" s="4">
        <f t="array" ref="J46">MEDIAN(IF('OB History'!B:B=A46, 'OB History'!C:C))</f>
        <v>17</v>
      </c>
      <c r="K46" s="35">
        <f t="array" ref="K46">MAX(IF('OB History'!B:B=A46, 'OB History'!C:C))</f>
        <v>33</v>
      </c>
      <c r="L46" s="34">
        <f>COUNTIFS('OB History'!B:B,A46,'OB History'!D:D, 1)</f>
        <v>12</v>
      </c>
      <c r="M46" s="2">
        <f>COUNTIFS('OB History'!B:B,A46,'OB History'!D:D, 0)</f>
        <v>13</v>
      </c>
      <c r="N46" s="88">
        <f>LOOKUP(2, 1/('OB History'!$B:$B=A46), 'OB History'!$AD:$AD)</f>
        <v>0.48</v>
      </c>
      <c r="O46" s="34">
        <f>SUMIFS('OB History'!F:F,'OB History'!B:B,A46)</f>
        <v>50</v>
      </c>
      <c r="P46" s="2">
        <f>SUMIFS('OB History'!E:E,'OB History'!B:B,A46)-O46</f>
        <v>52</v>
      </c>
      <c r="Q46" s="88">
        <f>LOOKUP(2, 1/('OB History'!$B:$B=A46), 'OB History'!$AB:$AB)</f>
        <v>0.49599999999999994</v>
      </c>
      <c r="R46" s="34">
        <f>SUMIFS('OB History'!H:H,'OB History'!B:B,'Old Bow v2'!A46)</f>
        <v>214</v>
      </c>
      <c r="S46" s="2">
        <f>SUMIFS('OB History'!G:G,'OB History'!B:B,'Old Bow v2'!A46)-R46</f>
        <v>215</v>
      </c>
      <c r="T46" s="88">
        <f>LOOKUP(2, 1/('OB History'!$B:$B=A46), 'OB History'!$AC:$AC)</f>
        <v>0.502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5</v>
      </c>
      <c r="Y46" s="2">
        <f>COUNTIFS('OB History'!$B:$B,$A$46,'OB History'!O:O, 1)</f>
        <v>4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4</v>
      </c>
      <c r="AH46" s="2">
        <f>COUNTIFS('OB History'!$B:$B,$A$46,'OB History'!X:X, 1)</f>
        <v>6</v>
      </c>
      <c r="AI46" s="2">
        <f>COUNTIFS('OB History'!$B:$B,$A$46,'OB History'!Y:Y, 1)</f>
        <v>8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480</v>
      </c>
      <c r="I48" s="4">
        <f>AVERAGEIFS('OB History'!C:C,'OB History'!B:B,A48)</f>
        <v>20</v>
      </c>
      <c r="J48" s="4">
        <f t="array" ref="J48">MEDIAN(IF('OB History'!B:B=A48, 'OB History'!C:C))</f>
        <v>17.5</v>
      </c>
      <c r="K48" s="35">
        <f t="array" ref="K48">MAX(IF('OB History'!B:B=A48, 'OB History'!C:C))</f>
        <v>40</v>
      </c>
      <c r="L48" s="34">
        <f>COUNTIFS('OB History'!B:B,A48,'OB History'!D:D, 1)</f>
        <v>13</v>
      </c>
      <c r="M48" s="2">
        <f>COUNTIFS('OB History'!B:B,A48,'OB History'!D:D, 0)</f>
        <v>11</v>
      </c>
      <c r="N48" s="88">
        <f>LOOKUP(2, 1/('OB History'!$B:$B=A48), 'OB History'!$AD:$AD)</f>
        <v>0.54166666666666663</v>
      </c>
      <c r="O48" s="34">
        <f>SUMIFS('OB History'!F:F,'OB History'!B:B,A48)</f>
        <v>52</v>
      </c>
      <c r="P48" s="2">
        <f>SUMIFS('OB History'!E:E,'OB History'!B:B,A48)-O48</f>
        <v>45</v>
      </c>
      <c r="Q48" s="88">
        <f>LOOKUP(2, 1/('OB History'!$B:$B=A48), 'OB History'!$AB:$AB)</f>
        <v>0.54374999999999996</v>
      </c>
      <c r="R48" s="34">
        <f>SUMIFS('OB History'!H:H,'OB History'!B:B,'Old Bow v2'!A48)</f>
        <v>198</v>
      </c>
      <c r="S48" s="2">
        <f>SUMIFS('OB History'!G:G,'OB History'!B:B,'Old Bow v2'!A48)-R48</f>
        <v>206</v>
      </c>
      <c r="T48" s="88">
        <f>LOOKUP(2, 1/('OB History'!$B:$B=A48), 'OB History'!$AC:$AC)</f>
        <v>0.48874999999999996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5</v>
      </c>
      <c r="X48" s="2">
        <f>COUNTIFS('OB History'!$B:$B,$A$48,'OB History'!N:N, 1)</f>
        <v>6</v>
      </c>
      <c r="Y48" s="2">
        <f>COUNTIFS('OB History'!$B:$B,$A$48,'OB History'!O:O, 1)</f>
        <v>3</v>
      </c>
      <c r="Z48" s="2">
        <f>COUNTIFS('OB History'!$B:$B,$A$48,'OB History'!P:P, 1)</f>
        <v>2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273</v>
      </c>
      <c r="I49" s="4">
        <f>AVERAGEIFS('OB History'!C:C,'OB History'!B:B,A49)</f>
        <v>18.2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7</v>
      </c>
      <c r="M49" s="2">
        <f>COUNTIFS('OB History'!B:B,A49,'OB History'!D:D, 0)</f>
        <v>8</v>
      </c>
      <c r="N49" s="88">
        <f>LOOKUP(2, 1/('OB History'!$B:$B=A49), 'OB History'!$AD:$AD)</f>
        <v>0.46666666666666667</v>
      </c>
      <c r="O49" s="34">
        <f>SUMIFS('OB History'!F:F,'OB History'!B:B,A49)</f>
        <v>29</v>
      </c>
      <c r="P49" s="2">
        <f>SUMIFS('OB History'!E:E,'OB History'!B:B,A49)-O49</f>
        <v>30</v>
      </c>
      <c r="Q49" s="88">
        <f>LOOKUP(2, 1/('OB History'!$B:$B=A49), 'OB History'!$AB:$AB)</f>
        <v>0.48000000000000004</v>
      </c>
      <c r="R49" s="34">
        <f>SUMIFS('OB History'!H:H,'OB History'!B:B,'Old Bow v2'!A49)</f>
        <v>122</v>
      </c>
      <c r="S49" s="2">
        <f>SUMIFS('OB History'!G:G,'OB History'!B:B,'Old Bow v2'!A49)-R49</f>
        <v>127</v>
      </c>
      <c r="T49" s="88">
        <f>LOOKUP(2, 1/('OB History'!$B:$B=A49), 'OB History'!$AC:$AC)</f>
        <v>0.48266666666666674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3</v>
      </c>
      <c r="X49" s="2">
        <f>COUNTIFS('OB History'!$B:$B,$A$49,'OB History'!N:N, 1)</f>
        <v>4</v>
      </c>
      <c r="Y49" s="2">
        <f>COUNTIFS('OB History'!$B:$B,$A$49,'OB History'!O:O, 1)</f>
        <v>1</v>
      </c>
      <c r="Z49" s="2">
        <f>COUNTIFS('OB History'!$B:$B,$A$49,'OB History'!P:P, 1)</f>
        <v>3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17</v>
      </c>
      <c r="E50" s="3">
        <v>3</v>
      </c>
      <c r="F50" s="3"/>
      <c r="G50" s="3"/>
      <c r="H50" s="34">
        <f>SUMIFS('OB History'!C:C,'OB History'!B:B,A50)</f>
        <v>1612</v>
      </c>
      <c r="I50" s="4">
        <f>AVERAGEIFS('OB History'!C:C,'OB History'!B:B,A50)</f>
        <v>25.1875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39</v>
      </c>
      <c r="N50" s="88">
        <f>LOOKUP(2, 1/('OB History'!$B:$B=A50), 'OB History'!$AD:$AD)</f>
        <v>0.390625</v>
      </c>
      <c r="O50" s="34">
        <f>SUMIFS('OB History'!F:F,'OB History'!B:B,A50)</f>
        <v>119</v>
      </c>
      <c r="P50" s="2">
        <f>SUMIFS('OB History'!E:E,'OB History'!B:B,A50)-O50</f>
        <v>141</v>
      </c>
      <c r="Q50" s="88">
        <f>LOOKUP(2, 1/('OB History'!$B:$B=A50), 'OB History'!$AB:$AB)</f>
        <v>0.45781250000000007</v>
      </c>
      <c r="R50" s="34">
        <f>SUMIFS('OB History'!H:H,'OB History'!B:B,'Old Bow v2'!A50)</f>
        <v>527</v>
      </c>
      <c r="S50" s="2">
        <f>SUMIFS('OB History'!G:G,'OB History'!B:B,'Old Bow v2'!A50)-R50</f>
        <v>548</v>
      </c>
      <c r="T50" s="88">
        <f>LOOKUP(2, 1/('OB History'!$B:$B=A50), 'OB History'!$AC:$AC)</f>
        <v>0.49390624999999971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6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22</v>
      </c>
      <c r="AI50" s="2">
        <f>COUNTIFS('OB History'!$B:$B,$A$50,'OB History'!Y:Y, 1)</f>
        <v>10</v>
      </c>
      <c r="AJ50" s="2">
        <f>COUNTIFS('OB History'!$B:$B,$A$50,'OB History'!Z:Z, 1)</f>
        <v>17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893</v>
      </c>
      <c r="I51" s="4">
        <f>AVERAGEIFS('OB History'!C:C,'OB History'!B:B,A51)</f>
        <v>17.86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17</v>
      </c>
      <c r="M51" s="2">
        <f>COUNTIFS('OB History'!B:B,A51,'OB History'!D:D, 0)</f>
        <v>33</v>
      </c>
      <c r="N51" s="88">
        <f>LOOKUP(2, 1/('OB History'!$B:$B=A51), 'OB History'!$AD:$AD)</f>
        <v>0.34</v>
      </c>
      <c r="O51" s="34">
        <f>SUMIFS('OB History'!F:F,'OB History'!B:B,A51)</f>
        <v>81</v>
      </c>
      <c r="P51" s="2">
        <f>SUMIFS('OB History'!E:E,'OB History'!B:B,A51)-O51</f>
        <v>122</v>
      </c>
      <c r="Q51" s="88">
        <f>LOOKUP(2, 1/('OB History'!$B:$B=A51), 'OB History'!$AB:$AB)</f>
        <v>0.374</v>
      </c>
      <c r="R51" s="34">
        <f>SUMIFS('OB History'!H:H,'OB History'!B:B,'Old Bow v2'!A51)</f>
        <v>391</v>
      </c>
      <c r="S51" s="2">
        <f>SUMIFS('OB History'!G:G,'OB History'!B:B,'Old Bow v2'!A51)-R51</f>
        <v>451</v>
      </c>
      <c r="T51" s="88">
        <f>LOOKUP(2, 1/('OB History'!$B:$B=A51), 'OB History'!$AC:$AC)</f>
        <v>0.45059999999999989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5</v>
      </c>
      <c r="AH51" s="2">
        <f>COUNTIFS('OB History'!$B:$B,$A$51,'OB History'!X:X, 1)</f>
        <v>8</v>
      </c>
      <c r="AI51" s="2">
        <f>COUNTIFS('OB History'!$B:$B,$A$51,'OB History'!Y:Y, 1)</f>
        <v>9</v>
      </c>
      <c r="AJ51" s="2">
        <f>COUNTIFS('OB History'!$B:$B,$A$51,'OB History'!Z:Z, 1)</f>
        <v>8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24.177777777777777</v>
      </c>
      <c r="J52" s="4">
        <f t="array" ref="J52">MEDIAN(IF('OB History'!B:B=A52, 'OB History'!C:C))</f>
        <v>21</v>
      </c>
      <c r="K52" s="35">
        <f t="array" ref="K52">MAX(IF('OB History'!B:B=A52, 'OB History'!C:C))</f>
        <v>66</v>
      </c>
      <c r="L52" s="34">
        <f>COUNTIFS('OB History'!B:B,A52,'OB History'!D:D, 1)</f>
        <v>33</v>
      </c>
      <c r="M52" s="2">
        <f>COUNTIFS('OB History'!B:B,A52,'OB History'!D:D, 0)</f>
        <v>12</v>
      </c>
      <c r="N52" s="88">
        <f>LOOKUP(2, 1/('OB History'!$B:$B=A52), 'OB History'!$AD:$AD)</f>
        <v>0.73333333333333328</v>
      </c>
      <c r="O52" s="34">
        <f>SUMIFS('OB History'!F:F,'OB History'!B:B,A52)</f>
        <v>114</v>
      </c>
      <c r="P52" s="2">
        <f>SUMIFS('OB History'!E:E,'OB History'!B:B,A52)-O52</f>
        <v>66</v>
      </c>
      <c r="Q52" s="88">
        <f>LOOKUP(2, 1/('OB History'!$B:$B=A52), 'OB History'!$AB:$AB)</f>
        <v>0.65888888888888897</v>
      </c>
      <c r="R52" s="34">
        <f>SUMIFS('OB History'!H:H,'OB History'!B:B,'Old Bow v2'!A52)</f>
        <v>429</v>
      </c>
      <c r="S52" s="2">
        <f>SUMIFS('OB History'!G:G,'OB History'!B:B,'Old Bow v2'!A52)-R52</f>
        <v>331</v>
      </c>
      <c r="T52" s="88">
        <f>LOOKUP(2, 1/('OB History'!$B:$B=A52), 'OB History'!$AC:$AC)</f>
        <v>0.57733333333333325</v>
      </c>
      <c r="U52" s="2">
        <f>COUNTIFS('OB History'!$B:$B,$A$52,'OB History'!K:K, 1)</f>
        <v>6</v>
      </c>
      <c r="V52" s="2">
        <f>COUNTIFS('OB History'!$B:$B,$A$52,'OB History'!L:L, 1)</f>
        <v>12</v>
      </c>
      <c r="W52" s="2">
        <f>COUNTIFS('OB History'!$B:$B,$A$52,'OB History'!M:M, 1)</f>
        <v>11</v>
      </c>
      <c r="X52" s="2">
        <f>COUNTIFS('OB History'!$B:$B,$A$52,'OB History'!N:N, 1)</f>
        <v>13</v>
      </c>
      <c r="Y52" s="2">
        <f>COUNTIFS('OB History'!$B:$B,$A$52,'OB History'!O:O, 1)</f>
        <v>3</v>
      </c>
      <c r="Z52" s="2">
        <f>COUNTIFS('OB History'!$B:$B,$A$52,'OB History'!P:P, 1)</f>
        <v>9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7</v>
      </c>
      <c r="AJ52" s="2">
        <f>COUNTIFS('OB History'!$B:$B,$A$52,'OB History'!Z:Z, 1)</f>
        <v>14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473</v>
      </c>
      <c r="I54" s="4">
        <f>AVERAGEIFS('OB History'!C:C,'OB History'!B:B,A54)</f>
        <v>20.565217391304348</v>
      </c>
      <c r="J54" s="4">
        <f t="array" ref="J54">MEDIAN(IF('OB History'!B:B=A54, 'OB History'!C:C))</f>
        <v>18</v>
      </c>
      <c r="K54" s="35">
        <f t="array" ref="K54">MAX(IF('OB History'!B:B=A54, 'OB History'!C:C))</f>
        <v>50</v>
      </c>
      <c r="L54" s="34">
        <f>COUNTIFS('OB History'!B:B,A54,'OB History'!D:D, 1)</f>
        <v>16</v>
      </c>
      <c r="M54" s="2">
        <f>COUNTIFS('OB History'!B:B,A54,'OB History'!D:D, 0)</f>
        <v>7</v>
      </c>
      <c r="N54" s="88">
        <f>LOOKUP(2, 1/('OB History'!$B:$B=A54), 'OB History'!$AD:$AD)</f>
        <v>0.69565217391304346</v>
      </c>
      <c r="O54" s="34">
        <f>SUMIFS('OB History'!F:F,'OB History'!B:B,A54)</f>
        <v>53</v>
      </c>
      <c r="P54" s="2">
        <f>SUMIFS('OB History'!E:E,'OB History'!B:B,A54)-O54</f>
        <v>37</v>
      </c>
      <c r="Q54" s="88">
        <f>LOOKUP(2, 1/('OB History'!$B:$B=A54), 'OB History'!$AB:$AB)</f>
        <v>0.58913043478260874</v>
      </c>
      <c r="R54" s="34">
        <f>SUMIFS('OB History'!H:H,'OB History'!B:B,'Old Bow v2'!A54)</f>
        <v>202</v>
      </c>
      <c r="S54" s="2">
        <f>SUMIFS('OB History'!G:G,'OB History'!B:B,'Old Bow v2'!A54)-R54</f>
        <v>173</v>
      </c>
      <c r="T54" s="88">
        <f>LOOKUP(2, 1/('OB History'!$B:$B=A54), 'OB History'!$AC:$AC)</f>
        <v>0.53521739130434776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7</v>
      </c>
      <c r="X54" s="2">
        <f>COUNTIFS('OB History'!$B:$B,$A$54,'OB History'!N:N, 1)</f>
        <v>6</v>
      </c>
      <c r="Y54" s="2">
        <f>COUNTIFS('OB History'!$B:$B,$A$54,'OB History'!O:O, 1)</f>
        <v>1</v>
      </c>
      <c r="Z54" s="2">
        <f>COUNTIFS('OB History'!$B:$B,$A$54,'OB History'!P:P, 1)</f>
        <v>2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3</v>
      </c>
      <c r="AH54" s="2">
        <f>COUNTIFS('OB History'!$B:$B,$A$54,'OB History'!X:X, 1)</f>
        <v>9</v>
      </c>
      <c r="AI54" s="2">
        <f>COUNTIFS('OB History'!$B:$B,$A$54,'OB History'!Y:Y, 1)</f>
        <v>4</v>
      </c>
      <c r="AJ54" s="2">
        <f>COUNTIFS('OB History'!$B:$B,$A$54,'OB History'!Z:Z, 1)</f>
        <v>8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385</v>
      </c>
      <c r="I58" s="4">
        <f>AVERAGEIFS('OB History'!C:C,'OB History'!B:B,A58)</f>
        <v>21.388888888888889</v>
      </c>
      <c r="J58" s="4">
        <f t="array" ref="J58">MEDIAN(IF('OB History'!B:B=A58, 'OB History'!C:C))</f>
        <v>19</v>
      </c>
      <c r="K58" s="35">
        <f t="array" ref="K58">MAX(IF('OB History'!B:B=A58, 'OB History'!C:C))</f>
        <v>46</v>
      </c>
      <c r="L58" s="34">
        <f>COUNTIFS('OB History'!B:B,A58,'OB History'!D:D, 1)</f>
        <v>10</v>
      </c>
      <c r="M58" s="2">
        <f>COUNTIFS('OB History'!B:B,A58,'OB History'!D:D, 0)</f>
        <v>8</v>
      </c>
      <c r="N58" s="88">
        <f>LOOKUP(2, 1/('OB History'!$B:$B=A58), 'OB History'!$AD:$AD)</f>
        <v>0.55555555555555558</v>
      </c>
      <c r="O58" s="34">
        <f>SUMIFS('OB History'!F:F,'OB History'!B:B,A58)</f>
        <v>36</v>
      </c>
      <c r="P58" s="2">
        <f>SUMIFS('OB History'!E:E,'OB History'!B:B,A58)-O58</f>
        <v>36</v>
      </c>
      <c r="Q58" s="88">
        <f>LOOKUP(2, 1/('OB History'!$B:$B=A58), 'OB History'!$AB:$AB)</f>
        <v>0.49722222222222229</v>
      </c>
      <c r="R58" s="34">
        <f>SUMIFS('OB History'!H:H,'OB History'!B:B,'Old Bow v2'!A58)</f>
        <v>146</v>
      </c>
      <c r="S58" s="2">
        <f>SUMIFS('OB History'!G:G,'OB History'!B:B,'Old Bow v2'!A58)-R58</f>
        <v>148</v>
      </c>
      <c r="T58" s="88">
        <f>LOOKUP(2, 1/('OB History'!$B:$B=A58), 'OB History'!$AC:$AC)</f>
        <v>0.48944444444444446</v>
      </c>
      <c r="U58" s="2">
        <f>COUNTIFS('OB History'!$B:$B,$A$58,'OB History'!K:K, 1)</f>
        <v>2</v>
      </c>
      <c r="V58" s="2">
        <f>COUNTIFS('OB History'!$B:$B,$A$58,'OB History'!L:L, 1)</f>
        <v>6</v>
      </c>
      <c r="W58" s="2">
        <f>COUNTIFS('OB History'!$B:$B,$A$58,'OB History'!M:M, 1)</f>
        <v>3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4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403"/>
  <sheetViews>
    <sheetView workbookViewId="0">
      <pane ySplit="1" topLeftCell="A1366" activePane="bottomLeft" state="frozen"/>
      <selection pane="bottomLeft" activeCell="L1410" sqref="L141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226</v>
      </c>
      <c r="I3" s="4">
        <f>AVERAGEIFS('OB History S2'!C:C,'OB History S2'!B:B,A3)</f>
        <v>11.894736842105264</v>
      </c>
      <c r="J3" s="35">
        <f t="array" ref="J3">MAX(IF('OB History S2'!B:B=A3, 'OB History S2'!C:C))</f>
        <v>35</v>
      </c>
      <c r="K3" s="34">
        <f>COUNTIFS('OB History S2'!B:B,A3,'OB History S2'!D:D, 1)</f>
        <v>10</v>
      </c>
      <c r="L3" s="2">
        <f>COUNTIFS('OB History S2'!B:B,A3,'OB History S2'!D:D, 0)</f>
        <v>9</v>
      </c>
      <c r="M3" s="88">
        <f>LOOKUP(2, 1/('OB History S2'!$B:$B=A3), 'OB History S2'!$AD:$AD)</f>
        <v>0.52631578947368418</v>
      </c>
      <c r="N3" s="34">
        <f>SUMIFS('OB History S2'!F:F,'OB History S2'!B:B,A3)</f>
        <v>35</v>
      </c>
      <c r="O3" s="2">
        <f>SUMIFS('OB History S2'!E:E,'OB History S2'!B:B,A3)-N3</f>
        <v>38</v>
      </c>
      <c r="P3" s="88">
        <f>LOOKUP(2, 1/('OB History S2'!$B:$B=A3), 'OB History S2'!$AB:$AB)</f>
        <v>0.45789473684210524</v>
      </c>
      <c r="Q3" s="34">
        <f>SUMIFS('OB History S2'!H:H,'OB History S2'!B:B,A3)</f>
        <v>155</v>
      </c>
      <c r="R3" s="2">
        <f>SUMIFS('OB History S2'!G:G,'OB History S2'!B:B,A3)-Q3</f>
        <v>153</v>
      </c>
      <c r="S3" s="88">
        <f>LOOKUP(2, 1/('OB History S2'!$B:$B=A3), 'OB History S2'!$AC:$AC)</f>
        <v>0.4957894736842105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2</v>
      </c>
      <c r="W3" s="2">
        <f>COUNTIFS('OB History S2'!$B:$B,$A$3,'OB History S2'!N:N, 1)</f>
        <v>5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343</v>
      </c>
      <c r="I4" s="4">
        <f>AVERAGEIFS('OB History S2'!C:C,'OB History S2'!B:B,A4)</f>
        <v>9.5277777777777786</v>
      </c>
      <c r="J4" s="35">
        <f t="array" ref="J4">MAX(IF('OB History S2'!B:B=A4, 'OB History S2'!C:C))</f>
        <v>20</v>
      </c>
      <c r="K4" s="34">
        <f>COUNTIFS('OB History S2'!B:B,A4,'OB History S2'!D:D, 1)</f>
        <v>16</v>
      </c>
      <c r="L4" s="2">
        <f>COUNTIFS('OB History S2'!B:B,A4,'OB History S2'!D:D, 0)</f>
        <v>20</v>
      </c>
      <c r="M4" s="88">
        <f>LOOKUP(2, 1/('OB History S2'!$B:$B=A4), 'OB History S2'!$AD:$AD)</f>
        <v>0.44444444444444442</v>
      </c>
      <c r="N4" s="34">
        <f>SUMIFS('OB History S2'!F:F,'OB History S2'!B:B,A4)</f>
        <v>65</v>
      </c>
      <c r="O4" s="2">
        <f>SUMIFS('OB History S2'!E:E,'OB History S2'!B:B,A4)-N4</f>
        <v>73</v>
      </c>
      <c r="P4" s="88">
        <f>LOOKUP(2, 1/('OB History S2'!$B:$B=A4), 'OB History S2'!$AB:$AB)</f>
        <v>0.48055555555555557</v>
      </c>
      <c r="Q4" s="34">
        <f>SUMIFS('OB History S2'!H:H,'OB History S2'!B:B,A4)</f>
        <v>280</v>
      </c>
      <c r="R4" s="2">
        <f>SUMIFS('OB History S2'!G:G,'OB History S2'!B:B,A4)-Q4</f>
        <v>301</v>
      </c>
      <c r="S4" s="88">
        <f>LOOKUP(2, 1/('OB History S2'!$B:$B=A4), 'OB History S2'!$AC:$AC)</f>
        <v>0.48916666666666664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9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5</v>
      </c>
      <c r="AG4" s="2">
        <f>COUNTIFS('OB History S2'!$B:$B,$A$4,'OB History S2'!X:X, 1)</f>
        <v>11</v>
      </c>
      <c r="AH4" s="2">
        <f>COUNTIFS('OB History S2'!$B:$B,$A$4,'OB History S2'!Y:Y, 1)</f>
        <v>9</v>
      </c>
      <c r="AI4" s="2">
        <f>COUNTIFS('OB History S2'!$B:$B,$A$4,'OB History S2'!Z:Z, 1)</f>
        <v>8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80</v>
      </c>
      <c r="I10" s="4">
        <f>AVERAGEIFS('OB History S2'!C:C,'OB History S2'!B:B,A10)</f>
        <v>13.333333333333334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4</v>
      </c>
      <c r="M10" s="88">
        <f>LOOKUP(2, 1/('OB History S2'!$B:$B=A10), 'OB History S2'!$AD:$AD)</f>
        <v>0.33333333333333331</v>
      </c>
      <c r="N10" s="34">
        <f>SUMIFS('OB History S2'!F:F,'OB History S2'!B:B,A10)</f>
        <v>9</v>
      </c>
      <c r="O10" s="2">
        <f>SUMIFS('OB History S2'!E:E,'OB History S2'!B:B,A10)-N10</f>
        <v>15</v>
      </c>
      <c r="P10" s="88">
        <f>LOOKUP(2, 1/('OB History S2'!$B:$B=A10), 'OB History S2'!$AB:$AB)</f>
        <v>0.33333333333333331</v>
      </c>
      <c r="Q10" s="34">
        <f>SUMIFS('OB History S2'!H:H,'OB History S2'!B:B,A10)</f>
        <v>41</v>
      </c>
      <c r="R10" s="2">
        <f>SUMIFS('OB History S2'!G:G,'OB History S2'!B:B,A10)-Q10</f>
        <v>56</v>
      </c>
      <c r="S10" s="88">
        <f>LOOKUP(2, 1/('OB History S2'!$B:$B=A10), 'OB History S2'!$AC:$AC)</f>
        <v>0.39999999999999997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35</v>
      </c>
      <c r="I12" s="4">
        <f>AVERAGEIFS('OB History S2'!C:C,'OB History S2'!B:B,A12)</f>
        <v>8.75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1</v>
      </c>
      <c r="M12" s="88">
        <f>LOOKUP(2, 1/('OB History S2'!$B:$B=A12), 'OB History S2'!$AD:$AD)</f>
        <v>0.75</v>
      </c>
      <c r="N12" s="34">
        <f>SUMIFS('OB History S2'!F:F,'OB History S2'!B:B,A12)</f>
        <v>12</v>
      </c>
      <c r="O12" s="2">
        <f>SUMIFS('OB History S2'!E:E,'OB History S2'!B:B,A12)-N12</f>
        <v>5</v>
      </c>
      <c r="P12" s="88">
        <f>LOOKUP(2, 1/('OB History S2'!$B:$B=A12), 'OB History S2'!$AB:$AB)</f>
        <v>0.75</v>
      </c>
      <c r="Q12" s="34">
        <f>SUMIFS('OB History S2'!H:H,'OB History S2'!B:B,A12)</f>
        <v>43</v>
      </c>
      <c r="R12" s="2">
        <f>SUMIFS('OB History S2'!G:G,'OB History S2'!B:B,A12)-Q12</f>
        <v>32</v>
      </c>
      <c r="S12" s="88">
        <f>LOOKUP(2, 1/('OB History S2'!$B:$B=A12), 'OB History S2'!$AC:$AC)</f>
        <v>0.58750000000000002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1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2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201</v>
      </c>
      <c r="I14" s="4">
        <f>AVERAGEIFS('OB History S2'!C:C,'OB History S2'!B:B,A14)</f>
        <v>13.4</v>
      </c>
      <c r="J14" s="35">
        <f t="array" ref="J14">MAX(IF('OB History S2'!B:B=A14, 'OB History S2'!C:C))</f>
        <v>27</v>
      </c>
      <c r="K14" s="34">
        <f>COUNTIFS('OB History S2'!B:B,A14,'OB History S2'!D:D, 1)</f>
        <v>6</v>
      </c>
      <c r="L14" s="2">
        <f>COUNTIFS('OB History S2'!B:B,A14,'OB History S2'!D:D, 0)</f>
        <v>9</v>
      </c>
      <c r="M14" s="88">
        <f>LOOKUP(2, 1/('OB History S2'!$B:$B=A14), 'OB History S2'!$AD:$AD)</f>
        <v>0.4</v>
      </c>
      <c r="N14" s="34">
        <f>SUMIFS('OB History S2'!F:F,'OB History S2'!B:B,A14)</f>
        <v>27</v>
      </c>
      <c r="O14" s="2">
        <f>SUMIFS('OB History S2'!E:E,'OB History S2'!B:B,A14)-N14</f>
        <v>33</v>
      </c>
      <c r="P14" s="88">
        <f>LOOKUP(2, 1/('OB History S2'!$B:$B=A14), 'OB History S2'!$AB:$AB)</f>
        <v>0.4366666666666667</v>
      </c>
      <c r="Q14" s="34">
        <f>SUMIFS('OB History S2'!H:H,'OB History S2'!B:B,A14)</f>
        <v>126</v>
      </c>
      <c r="R14" s="2">
        <f>SUMIFS('OB History S2'!G:G,'OB History S2'!B:B,A14)-Q14</f>
        <v>134</v>
      </c>
      <c r="S14" s="88">
        <f>LOOKUP(2, 1/('OB History S2'!$B:$B=A14), 'OB History S2'!$AC:$AC)</f>
        <v>0.48066666666666669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4</v>
      </c>
      <c r="W14" s="2">
        <f>COUNTIFS('OB History S2'!$B:$B,$A$14,'OB History S2'!N:N, 1)</f>
        <v>5</v>
      </c>
      <c r="X14" s="2">
        <f>COUNTIFS('OB History S2'!$B:$B,$A$14,'OB History S2'!O:O, 1)</f>
        <v>3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2</v>
      </c>
      <c r="AH14" s="2">
        <f>COUNTIFS('OB History S2'!$B:$B,$A$14,'OB History S2'!Y:Y, 1)</f>
        <v>2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312</v>
      </c>
      <c r="I15" s="4">
        <f>AVERAGEIFS('OB History S2'!C:C,'OB History S2'!B:B,A15)</f>
        <v>15.6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10</v>
      </c>
      <c r="M15" s="88">
        <f>LOOKUP(2, 1/('OB History S2'!$B:$B=A15), 'OB History S2'!$AD:$AD)</f>
        <v>0.5</v>
      </c>
      <c r="N15" s="34">
        <f>SUMIFS('OB History S2'!F:F,'OB History S2'!B:B,A15)</f>
        <v>40</v>
      </c>
      <c r="O15" s="2">
        <f>SUMIFS('OB History S2'!E:E,'OB History S2'!B:B,A15)-N15</f>
        <v>40</v>
      </c>
      <c r="P15" s="88">
        <f>LOOKUP(2, 1/('OB History S2'!$B:$B=A15), 'OB History S2'!$AB:$AB)</f>
        <v>0.495</v>
      </c>
      <c r="Q15" s="34">
        <f>SUMIFS('OB History S2'!H:H,'OB History S2'!B:B,A15)</f>
        <v>163</v>
      </c>
      <c r="R15" s="2">
        <f>SUMIFS('OB History S2'!G:G,'OB History S2'!B:B,A15)-Q15</f>
        <v>159</v>
      </c>
      <c r="S15" s="88">
        <f>LOOKUP(2, 1/('OB History S2'!$B:$B=A15), 'OB History S2'!$AC:$AC)</f>
        <v>0.50900000000000012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4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8</v>
      </c>
      <c r="AH15" s="2">
        <f>COUNTIFS('OB History S2'!$B:$B,$A$15,'OB History S2'!Y:Y, 1)</f>
        <v>5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324</v>
      </c>
      <c r="I16" s="4">
        <f>AVERAGEIFS('OB History S2'!C:C,'OB History S2'!B:B,A16)</f>
        <v>15.428571428571429</v>
      </c>
      <c r="J16" s="35">
        <f t="array" ref="J16">MAX(IF('OB History S2'!B:B=A16, 'OB History S2'!C:C))</f>
        <v>41</v>
      </c>
      <c r="K16" s="34">
        <f>COUNTIFS('OB History S2'!B:B,A16,'OB History S2'!D:D, 1)</f>
        <v>11</v>
      </c>
      <c r="L16" s="2">
        <f>COUNTIFS('OB History S2'!B:B,A16,'OB History S2'!D:D, 0)</f>
        <v>10</v>
      </c>
      <c r="M16" s="88">
        <f>LOOKUP(2, 1/('OB History S2'!$B:$B=A16), 'OB History S2'!$AD:$AD)</f>
        <v>0.52380952380952384</v>
      </c>
      <c r="N16" s="34">
        <f>SUMIFS('OB History S2'!F:F,'OB History S2'!B:B,A16)</f>
        <v>46</v>
      </c>
      <c r="O16" s="2">
        <f>SUMIFS('OB History S2'!E:E,'OB History S2'!B:B,A16)-N16</f>
        <v>40</v>
      </c>
      <c r="P16" s="88">
        <f>LOOKUP(2, 1/('OB History S2'!$B:$B=A16), 'OB History S2'!$AB:$AB)</f>
        <v>0.55000000000000004</v>
      </c>
      <c r="Q16" s="34">
        <f>SUMIFS('OB History S2'!H:H,'OB History S2'!B:B,A16)</f>
        <v>176</v>
      </c>
      <c r="R16" s="2">
        <f>SUMIFS('OB History S2'!G:G,'OB History S2'!B:B,A16)-Q16</f>
        <v>181</v>
      </c>
      <c r="S16" s="88">
        <f>LOOKUP(2, 1/('OB History S2'!$B:$B=A16), 'OB History S2'!$AC:$AC)</f>
        <v>0.48999999999999994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2</v>
      </c>
      <c r="W16" s="2">
        <f>COUNTIFS('OB History S2'!$B:$B,$A$16,'OB History S2'!N:N, 1)</f>
        <v>5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8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45</v>
      </c>
      <c r="I21" s="4">
        <f>AVERAGEIFS('OB History S2'!C:C,'OB History S2'!B:B,A21)</f>
        <v>22.5</v>
      </c>
      <c r="J21" s="35">
        <f t="array" ref="J21">MAX(IF('OB History S2'!B:B=A21, 'OB History S2'!C:C))</f>
        <v>34</v>
      </c>
      <c r="K21" s="34">
        <f>COUNTIFS('OB History S2'!B:B,A21,'OB History S2'!D:D, 1)</f>
        <v>1</v>
      </c>
      <c r="L21" s="2">
        <f>COUNTIFS('OB History S2'!B:B,A21,'OB History S2'!D:D, 0)</f>
        <v>1</v>
      </c>
      <c r="M21" s="88">
        <f>LOOKUP(2, 1/('OB History S2'!$B:$B=A21), 'OB History S2'!$AD:$AD)</f>
        <v>0.5</v>
      </c>
      <c r="N21" s="34">
        <f>SUMIFS('OB History S2'!F:F,'OB History S2'!B:B,A21)</f>
        <v>5</v>
      </c>
      <c r="O21" s="2">
        <f>SUMIFS('OB History S2'!E:E,'OB History S2'!B:B,A21)-N21</f>
        <v>4</v>
      </c>
      <c r="P21" s="88">
        <f>LOOKUP(2, 1/('OB History S2'!$B:$B=A21), 'OB History S2'!$AB:$AB)</f>
        <v>0.57499999999999996</v>
      </c>
      <c r="Q21" s="34">
        <f>SUMIFS('OB History S2'!H:H,'OB History S2'!B:B,A21)</f>
        <v>17</v>
      </c>
      <c r="R21" s="2">
        <f>SUMIFS('OB History S2'!G:G,'OB History S2'!B:B,A21)-Q21</f>
        <v>21</v>
      </c>
      <c r="S21" s="88">
        <f>LOOKUP(2, 1/('OB History S2'!$B:$B=A21), 'OB History S2'!$AC:$AC)</f>
        <v>0.45500000000000002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1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2</v>
      </c>
      <c r="AH21" s="2">
        <f>COUNTIFS('OB History S2'!$B:$B,$A$21,'OB History S2'!Y:Y, 1)</f>
        <v>1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529</v>
      </c>
      <c r="I25" s="4">
        <f>AVERAGEIFS('OB History S2'!C:C,'OB History S2'!B:B,A25)</f>
        <v>11.755555555555556</v>
      </c>
      <c r="J25" s="35">
        <f t="array" ref="J25">MAX(IF('OB History S2'!B:B=A25, 'OB History S2'!C:C))</f>
        <v>21</v>
      </c>
      <c r="K25" s="34">
        <f>COUNTIFS('OB History S2'!B:B,A25,'OB History S2'!D:D, 1)</f>
        <v>17</v>
      </c>
      <c r="L25" s="2">
        <f>COUNTIFS('OB History S2'!B:B,A25,'OB History S2'!D:D, 0)</f>
        <v>28</v>
      </c>
      <c r="M25" s="88">
        <f>LOOKUP(2, 1/('OB History S2'!$B:$B=A25), 'OB History S2'!$AD:$AD)</f>
        <v>0.37777777777777777</v>
      </c>
      <c r="N25" s="34">
        <f>SUMIFS('OB History S2'!F:F,'OB History S2'!B:B,A25)</f>
        <v>78</v>
      </c>
      <c r="O25" s="2">
        <f>SUMIFS('OB History S2'!E:E,'OB History S2'!B:B,A25)-N25</f>
        <v>99</v>
      </c>
      <c r="P25" s="88">
        <f>LOOKUP(2, 1/('OB History S2'!$B:$B=A25), 'OB History S2'!$AB:$AB)</f>
        <v>0.42888888888888893</v>
      </c>
      <c r="Q25" s="34">
        <f>SUMIFS('OB History S2'!H:H,'OB History S2'!B:B,A25)</f>
        <v>352</v>
      </c>
      <c r="R25" s="2">
        <f>SUMIFS('OB History S2'!G:G,'OB History S2'!B:B,A25)-Q25</f>
        <v>380</v>
      </c>
      <c r="S25" s="88">
        <f>LOOKUP(2, 1/('OB History S2'!$B:$B=A25), 'OB History S2'!$AC:$AC)</f>
        <v>0.47822222222222238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7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2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12</v>
      </c>
      <c r="AG25" s="2">
        <f>COUNTIFS('OB History S2'!$B:$B,$A$25,'OB History S2'!X:X, 1)</f>
        <v>12</v>
      </c>
      <c r="AH25" s="2">
        <f>COUNTIFS('OB History S2'!$B:$B,$A$25,'OB History S2'!Y:Y, 1)</f>
        <v>11</v>
      </c>
      <c r="AI25" s="2">
        <f>COUNTIFS('OB History S2'!$B:$B,$A$25,'OB History S2'!Z:Z, 1)</f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179</v>
      </c>
      <c r="I27" s="4">
        <f>AVERAGEIFS('OB History S2'!C:C,'OB History S2'!B:B,A27)</f>
        <v>19.888888888888889</v>
      </c>
      <c r="J27" s="35">
        <f t="array" ref="J27">MAX(IF('OB History S2'!B:B=A27, 'OB History S2'!C:C))</f>
        <v>43</v>
      </c>
      <c r="K27" s="34">
        <f>COUNTIFS('OB History S2'!B:B,A27,'OB History S2'!D:D, 1)</f>
        <v>4</v>
      </c>
      <c r="L27" s="2">
        <f>COUNTIFS('OB History S2'!B:B,A27,'OB History S2'!D:D, 0)</f>
        <v>5</v>
      </c>
      <c r="M27" s="88">
        <f>LOOKUP(2, 1/('OB History S2'!$B:$B=A27), 'OB History S2'!$AD:$AD)</f>
        <v>0.44444444444444442</v>
      </c>
      <c r="N27" s="34">
        <f>SUMIFS('OB History S2'!F:F,'OB History S2'!B:B,A27)</f>
        <v>19</v>
      </c>
      <c r="O27" s="2">
        <f>SUMIFS('OB History S2'!E:E,'OB History S2'!B:B,A27)-N27</f>
        <v>21</v>
      </c>
      <c r="P27" s="88">
        <f>LOOKUP(2, 1/('OB History S2'!$B:$B=A27), 'OB History S2'!$AB:$AB)</f>
        <v>0.46111111111111114</v>
      </c>
      <c r="Q27" s="34">
        <f>SUMIFS('OB History S2'!H:H,'OB History S2'!B:B,A27)</f>
        <v>80</v>
      </c>
      <c r="R27" s="2">
        <f>SUMIFS('OB History S2'!G:G,'OB History S2'!B:B,A27)-Q27</f>
        <v>81</v>
      </c>
      <c r="S27" s="88">
        <f>LOOKUP(2, 1/('OB History S2'!$B:$B=A27), 'OB History S2'!$AC:$AC)</f>
        <v>0.49444444444444446</v>
      </c>
      <c r="T27" s="2">
        <f>COUNTIFS('OB History S2'!$B:$B,$A$27,'OB History S2'!K:K, 1)</f>
        <v>3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381</v>
      </c>
      <c r="I28" s="4">
        <f>AVERAGEIFS('OB History S2'!C:C,'OB History S2'!B:B,A28)</f>
        <v>11.90625</v>
      </c>
      <c r="J28" s="35">
        <f t="array" ref="J28">MAX(IF('OB History S2'!B:B=A28, 'OB History S2'!C:C))</f>
        <v>21</v>
      </c>
      <c r="K28" s="34">
        <f>COUNTIFS('OB History S2'!B:B,A28,'OB History S2'!D:D, 1)</f>
        <v>15</v>
      </c>
      <c r="L28" s="2">
        <f>COUNTIFS('OB History S2'!B:B,A28,'OB History S2'!D:D, 0)</f>
        <v>17</v>
      </c>
      <c r="M28" s="88">
        <f>LOOKUP(2, 1/('OB History S2'!$B:$B=A28), 'OB History S2'!$AD:$AD)</f>
        <v>0.46875</v>
      </c>
      <c r="N28" s="34">
        <f>SUMIFS('OB History S2'!F:F,'OB History S2'!B:B,A28)</f>
        <v>60</v>
      </c>
      <c r="O28" s="2">
        <f>SUMIFS('OB History S2'!E:E,'OB History S2'!B:B,A28)-N28</f>
        <v>71</v>
      </c>
      <c r="P28" s="88">
        <f>LOOKUP(2, 1/('OB History S2'!$B:$B=A28), 'OB History S2'!$AB:$AB)</f>
        <v>0.43437500000000001</v>
      </c>
      <c r="Q28" s="34">
        <f>SUMIFS('OB History S2'!H:H,'OB History S2'!B:B,A28)</f>
        <v>261</v>
      </c>
      <c r="R28" s="2">
        <f>SUMIFS('OB History S2'!G:G,'OB History S2'!B:B,A28)-Q28</f>
        <v>272</v>
      </c>
      <c r="S28" s="88">
        <f>LOOKUP(2, 1/('OB History S2'!$B:$B=A28), 'OB History S2'!$AC:$AC)</f>
        <v>0.48281249999999998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5</v>
      </c>
      <c r="X28" s="2">
        <f>COUNTIFS('OB History S2'!$B:$B,$A$28,'OB History S2'!O:O, 1)</f>
        <v>1</v>
      </c>
      <c r="Y28" s="2">
        <f>COUNTIFS('OB History S2'!$B:$B,$A$28,'OB History S2'!P:P, 1)</f>
        <v>3</v>
      </c>
      <c r="Z28" s="2">
        <f>COUNTIFS('OB History S2'!$B:$B,$A$28,'OB History S2'!Q:Q, 1)</f>
        <v>4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2</v>
      </c>
      <c r="AG28" s="2">
        <f>COUNTIFS('OB History S2'!$B:$B,$A$28,'OB History S2'!X:X, 1)</f>
        <v>9</v>
      </c>
      <c r="AH28" s="2">
        <f>COUNTIFS('OB History S2'!$B:$B,$A$28,'OB History S2'!Y:Y, 1)</f>
        <v>7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156</v>
      </c>
      <c r="I30" s="4">
        <f>AVERAGEIFS('OB History S2'!C:C,'OB History S2'!B:B,A30)</f>
        <v>15.6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5</v>
      </c>
      <c r="M30" s="88">
        <f>LOOKUP(2, 1/('OB History S2'!$B:$B=A30), 'OB History S2'!$AD:$AD)</f>
        <v>0.5</v>
      </c>
      <c r="N30" s="34">
        <f>SUMIFS('OB History S2'!F:F,'OB History S2'!B:B,A30)</f>
        <v>22</v>
      </c>
      <c r="O30" s="2">
        <f>SUMIFS('OB History S2'!E:E,'OB History S2'!B:B,A30)-N30</f>
        <v>20</v>
      </c>
      <c r="P30" s="88">
        <f>LOOKUP(2, 1/('OB History S2'!$B:$B=A30), 'OB History S2'!$AB:$AB)</f>
        <v>0.52999999999999992</v>
      </c>
      <c r="Q30" s="34">
        <f>SUMIFS('OB History S2'!H:H,'OB History S2'!B:B,A30)</f>
        <v>90</v>
      </c>
      <c r="R30" s="2">
        <f>SUMIFS('OB History S2'!G:G,'OB History S2'!B:B,A30)-Q30</f>
        <v>81</v>
      </c>
      <c r="S30" s="88">
        <f>LOOKUP(2, 1/('OB History S2'!$B:$B=A30), 'OB History S2'!$AC:$AC)</f>
        <v>0.52800000000000002</v>
      </c>
      <c r="T30" s="2">
        <f>COUNTIFS('OB History S2'!$B:$B,$A$30,'OB History S2'!K:K, 1)</f>
        <v>4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20</v>
      </c>
      <c r="I31" s="4">
        <f>AVERAGEIFS('OB History S2'!C:C,'OB History S2'!B:B,A31)</f>
        <v>5</v>
      </c>
      <c r="J31" s="35">
        <f t="array" ref="J31">MAX(IF('OB History S2'!B:B=A31, 'OB History S2'!C:C))</f>
        <v>6</v>
      </c>
      <c r="K31" s="34">
        <f>COUNTIFS('OB History S2'!B:B,A31,'OB History S2'!D:D, 1)</f>
        <v>3</v>
      </c>
      <c r="L31" s="2">
        <f>COUNTIFS('OB History S2'!B:B,A31,'OB History S2'!D:D, 0)</f>
        <v>1</v>
      </c>
      <c r="M31" s="88">
        <f>LOOKUP(2, 1/('OB History S2'!$B:$B=A31), 'OB History S2'!$AD:$AD)</f>
        <v>0.75</v>
      </c>
      <c r="N31" s="34">
        <f>SUMIFS('OB History S2'!F:F,'OB History S2'!B:B,A31)</f>
        <v>10</v>
      </c>
      <c r="O31" s="2">
        <f>SUMIFS('OB History S2'!E:E,'OB History S2'!B:B,A31)-N31</f>
        <v>6</v>
      </c>
      <c r="P31" s="88">
        <f>LOOKUP(2, 1/('OB History S2'!$B:$B=A31), 'OB History S2'!$AB:$AB)</f>
        <v>0.625</v>
      </c>
      <c r="Q31" s="34">
        <f>SUMIFS('OB History S2'!H:H,'OB History S2'!B:B,A31)</f>
        <v>38</v>
      </c>
      <c r="R31" s="2">
        <f>SUMIFS('OB History S2'!G:G,'OB History S2'!B:B,A31)-Q31</f>
        <v>28</v>
      </c>
      <c r="S31" s="88">
        <f>LOOKUP(2, 1/('OB History S2'!$B:$B=A31), 'OB History S2'!$AC:$AC)</f>
        <v>0.57999999999999996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32</v>
      </c>
      <c r="I32" s="4">
        <f>AVERAGEIFS('OB History S2'!C:C,'OB History S2'!B:B,A32)</f>
        <v>10.666666666666666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6</v>
      </c>
      <c r="O32" s="2">
        <f>SUMIFS('OB History S2'!E:E,'OB History S2'!B:B,A32)-N32</f>
        <v>7</v>
      </c>
      <c r="P32" s="88">
        <f>LOOKUP(2, 1/('OB History S2'!$B:$B=A32), 'OB History S2'!$AB:$AB)</f>
        <v>0.46666666666666662</v>
      </c>
      <c r="Q32" s="34">
        <f>SUMIFS('OB History S2'!H:H,'OB History S2'!B:B,A32)</f>
        <v>23</v>
      </c>
      <c r="R32" s="2">
        <f>SUMIFS('OB History S2'!G:G,'OB History S2'!B:B,A32)-Q32</f>
        <v>28</v>
      </c>
      <c r="S32" s="88">
        <f>LOOKUP(2, 1/('OB History S2'!$B:$B=A32), 'OB History S2'!$AC:$AC)</f>
        <v>0.45</v>
      </c>
      <c r="T32" s="2">
        <f>COUNTIFS('OB History S2'!$B:$B,$A$32,'OB History S2'!K:K, 1)</f>
        <v>2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0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158</v>
      </c>
      <c r="I33" s="4">
        <f>AVERAGEIFS('OB History S2'!C:C,'OB History S2'!B:B,A33)</f>
        <v>22.571428571428573</v>
      </c>
      <c r="J33" s="35">
        <f t="array" ref="J33">MAX(IF('OB History S2'!B:B=A33, 'OB History S2'!C:C))</f>
        <v>41</v>
      </c>
      <c r="K33" s="34">
        <f>COUNTIFS('OB History S2'!B:B,A33,'OB History S2'!D:D, 1)</f>
        <v>3</v>
      </c>
      <c r="L33" s="2">
        <f>COUNTIFS('OB History S2'!B:B,A33,'OB History S2'!D:D, 0)</f>
        <v>4</v>
      </c>
      <c r="M33" s="88">
        <f>LOOKUP(2, 1/('OB History S2'!$B:$B=A33), 'OB History S2'!$AD:$AD)</f>
        <v>0.42857142857142855</v>
      </c>
      <c r="N33" s="34">
        <f>SUMIFS('OB History S2'!F:F,'OB History S2'!B:B,A33)</f>
        <v>14</v>
      </c>
      <c r="O33" s="2">
        <f>SUMIFS('OB History S2'!E:E,'OB History S2'!B:B,A33)-N33</f>
        <v>16</v>
      </c>
      <c r="P33" s="88">
        <f>LOOKUP(2, 1/('OB History S2'!$B:$B=A33), 'OB History S2'!$AB:$AB)</f>
        <v>0.4642857142857143</v>
      </c>
      <c r="Q33" s="34">
        <f>SUMIFS('OB History S2'!H:H,'OB History S2'!B:B,A33)</f>
        <v>63</v>
      </c>
      <c r="R33" s="2">
        <f>SUMIFS('OB History S2'!G:G,'OB History S2'!B:B,A33)-Q33</f>
        <v>60</v>
      </c>
      <c r="S33" s="88">
        <f>LOOKUP(2, 1/('OB History S2'!$B:$B=A33), 'OB History S2'!$AC:$AC)</f>
        <v>0.51714285714285713</v>
      </c>
      <c r="T33" s="2">
        <f>COUNTIFS('OB History S2'!$B:$B,$A$33,'OB History S2'!K:K, 1)</f>
        <v>2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0</v>
      </c>
      <c r="AH33" s="2">
        <f>COUNTIFS('OB History S2'!$B:$B,$A$33,'OB History S2'!Y:Y, 1)</f>
        <v>3</v>
      </c>
      <c r="AI33" s="2">
        <f>COUNTIFS('OB History S2'!$B:$B,$A$33,'OB History S2'!Z:Z, 1)</f>
        <v>4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639</v>
      </c>
      <c r="I34" s="4">
        <f>AVERAGEIFS('OB History S2'!C:C,'OB History S2'!B:B,A34)</f>
        <v>13.3125</v>
      </c>
      <c r="J34" s="35">
        <f t="array" ref="J34">MAX(IF('OB History S2'!B:B=A34, 'OB History S2'!C:C))</f>
        <v>31</v>
      </c>
      <c r="K34" s="34">
        <f>COUNTIFS('OB History S2'!B:B,A34,'OB History S2'!D:D, 1)</f>
        <v>23</v>
      </c>
      <c r="L34" s="2">
        <f>COUNTIFS('OB History S2'!B:B,A34,'OB History S2'!D:D, 0)</f>
        <v>25</v>
      </c>
      <c r="M34" s="88">
        <f>LOOKUP(2, 1/('OB History S2'!$B:$B=A34), 'OB History S2'!$AD:$AD)</f>
        <v>0.47916666666666669</v>
      </c>
      <c r="N34" s="34">
        <f>SUMIFS('OB History S2'!F:F,'OB History S2'!B:B,A34)</f>
        <v>95</v>
      </c>
      <c r="O34" s="2">
        <f>SUMIFS('OB History S2'!E:E,'OB History S2'!B:B,A34)-N34</f>
        <v>96</v>
      </c>
      <c r="P34" s="88">
        <f>LOOKUP(2, 1/('OB History S2'!$B:$B=A34), 'OB History S2'!$AB:$AB)</f>
        <v>0.51145833333333324</v>
      </c>
      <c r="Q34" s="34">
        <f>SUMIFS('OB History S2'!H:H,'OB History S2'!B:B,A34)</f>
        <v>390</v>
      </c>
      <c r="R34" s="2">
        <f>SUMIFS('OB History S2'!G:G,'OB History S2'!B:B,A34)-Q34</f>
        <v>392</v>
      </c>
      <c r="S34" s="88">
        <f>LOOKUP(2, 1/('OB History S2'!$B:$B=A34), 'OB History S2'!$AC:$AC)</f>
        <v>0.50562499999999999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3</v>
      </c>
      <c r="W34" s="2">
        <f>COUNTIFS('OB History S2'!$B:$B,$A$34,'OB History S2'!N:N, 1)</f>
        <v>12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21</v>
      </c>
      <c r="AH34" s="2">
        <f>COUNTIFS('OB History S2'!$B:$B,$A$34,'OB History S2'!Y:Y, 1)</f>
        <v>10</v>
      </c>
      <c r="AI34" s="2">
        <f>COUNTIFS('OB History S2'!$B:$B,$A$34,'OB History S2'!Z:Z, 1)</f>
        <v>13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638</v>
      </c>
      <c r="I35" s="4">
        <f>AVERAGEIFS('OB History S2'!C:C,'OB History S2'!B:B,A35)</f>
        <v>20.580645161290324</v>
      </c>
      <c r="J35" s="35">
        <f t="array" ref="J35">MAX(IF('OB History S2'!B:B=A35, 'OB History S2'!C:C))</f>
        <v>39</v>
      </c>
      <c r="K35" s="34">
        <f>COUNTIFS('OB History S2'!B:B,A35,'OB History S2'!D:D, 1)</f>
        <v>14</v>
      </c>
      <c r="L35" s="2">
        <f>COUNTIFS('OB History S2'!B:B,A35,'OB History S2'!D:D, 0)</f>
        <v>17</v>
      </c>
      <c r="M35" s="88">
        <f>LOOKUP(2, 1/('OB History S2'!$B:$B=A35), 'OB History S2'!$AD:$AD)</f>
        <v>0.45161290322580644</v>
      </c>
      <c r="N35" s="34">
        <f>SUMIFS('OB History S2'!F:F,'OB History S2'!B:B,A35)</f>
        <v>56</v>
      </c>
      <c r="O35" s="2">
        <f>SUMIFS('OB History S2'!E:E,'OB History S2'!B:B,A35)-N35</f>
        <v>67</v>
      </c>
      <c r="P35" s="88">
        <f>LOOKUP(2, 1/('OB History S2'!$B:$B=A35), 'OB History S2'!$AB:$AB)</f>
        <v>0.44354838709677413</v>
      </c>
      <c r="Q35" s="34">
        <f>SUMIFS('OB History S2'!H:H,'OB History S2'!B:B,A35)</f>
        <v>246</v>
      </c>
      <c r="R35" s="2">
        <f>SUMIFS('OB History S2'!G:G,'OB History S2'!B:B,A35)-Q35</f>
        <v>262</v>
      </c>
      <c r="S35" s="88">
        <f>LOOKUP(2, 1/('OB History S2'!$B:$B=A35), 'OB History S2'!$AC:$AC)</f>
        <v>0.47903225806451621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8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4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4</v>
      </c>
      <c r="AG35" s="2">
        <f>COUNTIFS('OB History S2'!$B:$B,$A$35,'OB History S2'!X:X, 1)</f>
        <v>8</v>
      </c>
      <c r="AH35" s="2">
        <f>COUNTIFS('OB History S2'!$B:$B,$A$35,'OB History S2'!Y:Y, 1)</f>
        <v>6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8</v>
      </c>
      <c r="E37" s="6">
        <v>3</v>
      </c>
      <c r="F37" s="6">
        <v>1</v>
      </c>
      <c r="G37" s="6"/>
      <c r="H37" s="34">
        <f>SUMIFS('OB History S2'!C:C,'OB History S2'!B:B,A37)</f>
        <v>1294</v>
      </c>
      <c r="I37" s="4">
        <f>AVERAGEIFS('OB History S2'!C:C,'OB History S2'!B:B,A37)</f>
        <v>24.415094339622641</v>
      </c>
      <c r="J37" s="35">
        <f t="array" ref="J37">MAX(IF('OB History S2'!B:B=A37, 'OB History S2'!C:C))</f>
        <v>58</v>
      </c>
      <c r="K37" s="34">
        <f>COUNTIFS('OB History S2'!B:B,A37,'OB History S2'!D:D, 1)</f>
        <v>30</v>
      </c>
      <c r="L37" s="2">
        <f>COUNTIFS('OB History S2'!B:B,A37,'OB History S2'!D:D, 0)</f>
        <v>23</v>
      </c>
      <c r="M37" s="88">
        <f>LOOKUP(2, 1/('OB History S2'!$B:$B=A37), 'OB History S2'!$AD:$AD)</f>
        <v>0.56603773584905659</v>
      </c>
      <c r="N37" s="34">
        <f>SUMIFS('OB History S2'!F:F,'OB History S2'!B:B,A37)</f>
        <v>115</v>
      </c>
      <c r="O37" s="2">
        <f>SUMIFS('OB History S2'!E:E,'OB History S2'!B:B,A37)-N37</f>
        <v>96</v>
      </c>
      <c r="P37" s="88">
        <f>LOOKUP(2, 1/('OB History S2'!$B:$B=A37), 'OB History S2'!$AB:$AB)</f>
        <v>0.54905660377358489</v>
      </c>
      <c r="Q37" s="34">
        <f>SUMIFS('OB History S2'!H:H,'OB History S2'!B:B,A37)</f>
        <v>464</v>
      </c>
      <c r="R37" s="2">
        <f>SUMIFS('OB History S2'!G:G,'OB History S2'!B:B,A37)-Q37</f>
        <v>410</v>
      </c>
      <c r="S37" s="88">
        <f>LOOKUP(2, 1/('OB History S2'!$B:$B=A37), 'OB History S2'!$AC:$AC)</f>
        <v>0.53339622641509421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3</v>
      </c>
      <c r="W37" s="2">
        <f>COUNTIFS('OB History S2'!$B:$B,$A$37,'OB History S2'!N:N, 1)</f>
        <v>12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3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10</v>
      </c>
      <c r="AG37" s="2">
        <f>COUNTIFS('OB History S2'!$B:$B,$A$37,'OB History S2'!X:X, 1)</f>
        <v>15</v>
      </c>
      <c r="AH37" s="2">
        <f>COUNTIFS('OB History S2'!$B:$B,$A$37,'OB History S2'!Y:Y, 1)</f>
        <v>16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483</v>
      </c>
      <c r="I38" s="4">
        <f>AVERAGEIFS('OB History S2'!C:C,'OB History S2'!B:B,A38)</f>
        <v>26.833333333333332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9</v>
      </c>
      <c r="L38" s="2">
        <f>COUNTIFS('OB History S2'!B:B,A38,'OB History S2'!D:D, 0)</f>
        <v>9</v>
      </c>
      <c r="M38" s="88">
        <f>LOOKUP(2, 1/('OB History S2'!$B:$B=A38), 'OB History S2'!$AD:$AD)</f>
        <v>0.5</v>
      </c>
      <c r="N38" s="34">
        <f>SUMIFS('OB History S2'!F:F,'OB History S2'!B:B,A38)</f>
        <v>41</v>
      </c>
      <c r="O38" s="2">
        <f>SUMIFS('OB History S2'!E:E,'OB History S2'!B:B,A38)-N38</f>
        <v>30</v>
      </c>
      <c r="P38" s="88">
        <f>LOOKUP(2, 1/('OB History S2'!$B:$B=A38), 'OB History S2'!$AB:$AB)</f>
        <v>0.62500000000000011</v>
      </c>
      <c r="Q38" s="34">
        <f>SUMIFS('OB History S2'!H:H,'OB History S2'!B:B,A38)</f>
        <v>159</v>
      </c>
      <c r="R38" s="2">
        <f>SUMIFS('OB History S2'!G:G,'OB History S2'!B:B,A38)-Q38</f>
        <v>144</v>
      </c>
      <c r="S38" s="88">
        <f>LOOKUP(2, 1/('OB History S2'!$B:$B=A38), 'OB History S2'!$AC:$AC)</f>
        <v>0.5427777777777778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3</v>
      </c>
      <c r="AG38" s="2">
        <f>COUNTIFS('OB History S2'!$B:$B,$A$38,'OB History S2'!X:X, 1)</f>
        <v>9</v>
      </c>
      <c r="AH38" s="2">
        <f>COUNTIFS('OB History S2'!$B:$B,$A$38,'OB History S2'!Y:Y, 1)</f>
        <v>5</v>
      </c>
      <c r="AI38" s="2">
        <f>COUNTIFS('OB History S2'!$B:$B,$A$38,'OB History S2'!Z:Z, 1)</f>
        <v>6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417</v>
      </c>
      <c r="I40" s="4">
        <f>AVERAGEIFS('OB History S2'!C:C,'OB History S2'!B:B,A40)</f>
        <v>20.85</v>
      </c>
      <c r="J40" s="35">
        <f t="array" ref="J40">MAX(IF('OB History S2'!B:B=A40, 'OB History S2'!C:C))</f>
        <v>51</v>
      </c>
      <c r="K40" s="34">
        <f>COUNTIFS('OB History S2'!B:B,A40,'OB History S2'!D:D, 1)</f>
        <v>9</v>
      </c>
      <c r="L40" s="2">
        <f>COUNTIFS('OB History S2'!B:B,A40,'OB History S2'!D:D, 0)</f>
        <v>11</v>
      </c>
      <c r="M40" s="88">
        <f>LOOKUP(2, 1/('OB History S2'!$B:$B=A40), 'OB History S2'!$AD:$AD)</f>
        <v>0.45</v>
      </c>
      <c r="N40" s="34">
        <f>SUMIFS('OB History S2'!F:F,'OB History S2'!B:B,A40)</f>
        <v>39</v>
      </c>
      <c r="O40" s="2">
        <f>SUMIFS('OB History S2'!E:E,'OB History S2'!B:B,A40)-N40</f>
        <v>42</v>
      </c>
      <c r="P40" s="88">
        <f>LOOKUP(2, 1/('OB History S2'!$B:$B=A40), 'OB History S2'!$AB:$AB)</f>
        <v>0.48250000000000004</v>
      </c>
      <c r="Q40" s="34">
        <f>SUMIFS('OB History S2'!H:H,'OB History S2'!B:B,A40)</f>
        <v>166</v>
      </c>
      <c r="R40" s="2">
        <f>SUMIFS('OB History S2'!G:G,'OB History S2'!B:B,A40)-Q40</f>
        <v>171</v>
      </c>
      <c r="S40" s="88">
        <f>LOOKUP(2, 1/('OB History S2'!$B:$B=A40), 'OB History S2'!$AC:$AC)</f>
        <v>0.49199999999999983</v>
      </c>
      <c r="T40" s="2">
        <f>COUNTIFS('OB History S2'!$B:$B,$A$40,'OB History S2'!K:K, 1)</f>
        <v>5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3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207</v>
      </c>
      <c r="I41" s="4">
        <f>AVERAGEIFS('OB History S2'!C:C,'OB History S2'!B:B,A41)</f>
        <v>9.8571428571428577</v>
      </c>
      <c r="J41" s="35">
        <f t="array" ref="J41">MAX(IF('OB History S2'!B:B=A41, 'OB History S2'!C:C))</f>
        <v>28</v>
      </c>
      <c r="K41" s="34">
        <f>COUNTIFS('OB History S2'!B:B,A41,'OB History S2'!D:D, 1)</f>
        <v>9</v>
      </c>
      <c r="L41" s="2">
        <f>COUNTIFS('OB History S2'!B:B,A41,'OB History S2'!D:D, 0)</f>
        <v>12</v>
      </c>
      <c r="M41" s="88">
        <f>LOOKUP(2, 1/('OB History S2'!$B:$B=A41), 'OB History S2'!$AD:$AD)</f>
        <v>0.42857142857142855</v>
      </c>
      <c r="N41" s="34">
        <f>SUMIFS('OB History S2'!F:F,'OB History S2'!B:B,A41)</f>
        <v>40</v>
      </c>
      <c r="O41" s="2">
        <f>SUMIFS('OB History S2'!E:E,'OB History S2'!B:B,A41)-N41</f>
        <v>47</v>
      </c>
      <c r="P41" s="88">
        <f>LOOKUP(2, 1/('OB History S2'!$B:$B=A41), 'OB History S2'!$AB:$AB)</f>
        <v>0.43571428571428572</v>
      </c>
      <c r="Q41" s="34">
        <f>SUMIFS('OB History S2'!H:H,'OB History S2'!B:B,A41)</f>
        <v>174</v>
      </c>
      <c r="R41" s="2">
        <f>SUMIFS('OB History S2'!G:G,'OB History S2'!B:B,A41)-Q41</f>
        <v>189</v>
      </c>
      <c r="S41" s="88">
        <f>LOOKUP(2, 1/('OB History S2'!$B:$B=A41), 'OB History S2'!$AC:$AC)</f>
        <v>0.4709523809523809</v>
      </c>
      <c r="T41" s="2">
        <f>COUNTIFS('OB History S2'!$B:$B,$A$41,'OB History S2'!K:K, 1)</f>
        <v>2</v>
      </c>
      <c r="U41" s="2">
        <f>COUNTIFS('OB History S2'!$B:$B,$A$41,'OB History S2'!L:L, 1)</f>
        <v>2</v>
      </c>
      <c r="V41" s="2">
        <f>COUNTIFS('OB History S2'!$B:$B,$A$41,'OB History S2'!M:M, 1)</f>
        <v>2</v>
      </c>
      <c r="W41" s="2">
        <f>COUNTIFS('OB History S2'!$B:$B,$A$41,'OB History S2'!N:N, 1)</f>
        <v>7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6</v>
      </c>
      <c r="AH41" s="2">
        <f>COUNTIFS('OB History S2'!$B:$B,$A$41,'OB History S2'!Y:Y, 1)</f>
        <v>4</v>
      </c>
      <c r="AI41" s="2">
        <f>COUNTIFS('OB History S2'!$B:$B,$A$41,'OB History S2'!Z:Z, 1)</f>
        <v>7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31</v>
      </c>
      <c r="I42" s="4">
        <f>AVERAGEIFS('OB History S2'!C:C,'OB History S2'!B:B,A42)</f>
        <v>5.166666666666667</v>
      </c>
      <c r="J42" s="35">
        <f t="array" ref="J42">MAX(IF('OB History S2'!B:B=A42, 'OB History S2'!C:C))</f>
        <v>11</v>
      </c>
      <c r="K42" s="34">
        <f>COUNTIFS('OB History S2'!B:B,A42,'OB History S2'!D:D, 1)</f>
        <v>0</v>
      </c>
      <c r="L42" s="2">
        <f>COUNTIFS('OB History S2'!B:B,A42,'OB History S2'!D:D, 0)</f>
        <v>6</v>
      </c>
      <c r="M42" s="88">
        <f>LOOKUP(2, 1/('OB History S2'!$B:$B=A42), 'OB History S2'!$AD:$AD)</f>
        <v>0</v>
      </c>
      <c r="N42" s="34">
        <f>SUMIFS('OB History S2'!F:F,'OB History S2'!B:B,A42)</f>
        <v>5</v>
      </c>
      <c r="O42" s="2">
        <f>SUMIFS('OB History S2'!E:E,'OB History S2'!B:B,A42)-N42</f>
        <v>18</v>
      </c>
      <c r="P42" s="88">
        <f>LOOKUP(2, 1/('OB History S2'!$B:$B=A42), 'OB History S2'!$AB:$AB)</f>
        <v>0.19166666666666665</v>
      </c>
      <c r="Q42" s="34">
        <f>SUMIFS('OB History S2'!H:H,'OB History S2'!B:B,A42)</f>
        <v>35</v>
      </c>
      <c r="R42" s="2">
        <f>SUMIFS('OB History S2'!G:G,'OB History S2'!B:B,A42)-Q42</f>
        <v>60</v>
      </c>
      <c r="S42" s="88">
        <f>LOOKUP(2, 1/('OB History S2'!$B:$B=A42), 'OB History S2'!$AC:$AC)</f>
        <v>0.35666666666666663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0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466</v>
      </c>
      <c r="I43" s="4">
        <f>AVERAGEIFS('OB History S2'!C:C,'OB History S2'!B:B,A43)</f>
        <v>18.64</v>
      </c>
      <c r="J43" s="35">
        <f t="array" ref="J43">MAX(IF('OB History S2'!B:B=A43, 'OB History S2'!C:C))</f>
        <v>33</v>
      </c>
      <c r="K43" s="34">
        <f>COUNTIFS('OB History S2'!B:B,A43,'OB History S2'!D:D, 1)</f>
        <v>12</v>
      </c>
      <c r="L43" s="2">
        <f>COUNTIFS('OB History S2'!B:B,A43,'OB History S2'!D:D, 0)</f>
        <v>13</v>
      </c>
      <c r="M43" s="88">
        <f>LOOKUP(2, 1/('OB History S2'!$B:$B=A43), 'OB History S2'!$AD:$AD)</f>
        <v>0.48</v>
      </c>
      <c r="N43" s="34">
        <f>SUMIFS('OB History S2'!F:F,'OB History S2'!B:B,A43)</f>
        <v>50</v>
      </c>
      <c r="O43" s="2">
        <f>SUMIFS('OB History S2'!E:E,'OB History S2'!B:B,A43)-N43</f>
        <v>52</v>
      </c>
      <c r="P43" s="88">
        <f>LOOKUP(2, 1/('OB History S2'!$B:$B=A43), 'OB History S2'!$AB:$AB)</f>
        <v>0.49599999999999994</v>
      </c>
      <c r="Q43" s="34">
        <f>SUMIFS('OB History S2'!H:H,'OB History S2'!B:B,A43)</f>
        <v>214</v>
      </c>
      <c r="R43" s="2">
        <f>SUMIFS('OB History S2'!G:G,'OB History S2'!B:B,A43)-Q43</f>
        <v>215</v>
      </c>
      <c r="S43" s="88">
        <f>LOOKUP(2, 1/('OB History S2'!$B:$B=A43), 'OB History S2'!$AC:$AC)</f>
        <v>0.502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5</v>
      </c>
      <c r="X43" s="2">
        <f>COUNTIFS('OB History S2'!$B:$B,$A$43,'OB History S2'!O:O, 1)</f>
        <v>4</v>
      </c>
      <c r="Y43" s="2">
        <f>COUNTIFS('OB History S2'!$B:$B,$A$43,'OB History S2'!P:P, 1)</f>
        <v>1</v>
      </c>
      <c r="Z43" s="2">
        <f>COUNTIFS('OB History S2'!$B:$B,$A$43,'OB History S2'!Q:Q, 1)</f>
        <v>3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4</v>
      </c>
      <c r="AG43" s="2">
        <f>COUNTIFS('OB History S2'!$B:$B,$A$43,'OB History S2'!X:X, 1)</f>
        <v>6</v>
      </c>
      <c r="AH43" s="2">
        <f>COUNTIFS('OB History S2'!$B:$B,$A$43,'OB History S2'!Y:Y, 1)</f>
        <v>8</v>
      </c>
      <c r="AI43" s="2">
        <f>COUNTIFS('OB History S2'!$B:$B,$A$43,'OB History S2'!Z:Z, 1)</f>
        <v>7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415</v>
      </c>
      <c r="I44" s="4">
        <f>AVERAGEIFS('OB History S2'!C:C,'OB History S2'!B:B,A44)</f>
        <v>20.75</v>
      </c>
      <c r="J44" s="35">
        <f t="array" ref="J44">MAX(IF('OB History S2'!B:B=A44, 'OB History S2'!C:C))</f>
        <v>40</v>
      </c>
      <c r="K44" s="34">
        <f>COUNTIFS('OB History S2'!B:B,A44,'OB History S2'!D:D, 1)</f>
        <v>13</v>
      </c>
      <c r="L44" s="2">
        <f>COUNTIFS('OB History S2'!B:B,A44,'OB History S2'!D:D, 0)</f>
        <v>7</v>
      </c>
      <c r="M44" s="88">
        <f>LOOKUP(2, 1/('OB History S2'!$B:$B=A44), 'OB History S2'!$AD:$AD)</f>
        <v>0.65</v>
      </c>
      <c r="N44" s="34">
        <f>SUMIFS('OB History S2'!F:F,'OB History S2'!B:B,A44)</f>
        <v>48</v>
      </c>
      <c r="O44" s="2">
        <f>SUMIFS('OB History S2'!E:E,'OB History S2'!B:B,A44)-N44</f>
        <v>33</v>
      </c>
      <c r="P44" s="88">
        <f>LOOKUP(2, 1/('OB History S2'!$B:$B=A44), 'OB History S2'!$AB:$AB)</f>
        <v>0.60749999999999993</v>
      </c>
      <c r="Q44" s="34">
        <f>SUMIFS('OB History S2'!H:H,'OB History S2'!B:B,A44)</f>
        <v>175</v>
      </c>
      <c r="R44" s="2">
        <f>SUMIFS('OB History S2'!G:G,'OB History S2'!B:B,A44)-Q44</f>
        <v>164</v>
      </c>
      <c r="S44" s="88">
        <f>LOOKUP(2, 1/('OB History S2'!$B:$B=A44), 'OB History S2'!$AC:$AC)</f>
        <v>0.51999999999999991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5</v>
      </c>
      <c r="W44" s="2">
        <f>COUNTIFS('OB History S2'!$B:$B,$A$44,'OB History S2'!N:N, 1)</f>
        <v>6</v>
      </c>
      <c r="X44" s="2">
        <f>COUNTIFS('OB History S2'!$B:$B,$A$44,'OB History S2'!O:O, 1)</f>
        <v>3</v>
      </c>
      <c r="Y44" s="2">
        <f>COUNTIFS('OB History S2'!$B:$B,$A$44,'OB History S2'!P:P, 1)</f>
        <v>2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8</v>
      </c>
      <c r="AH44" s="2">
        <f>COUNTIFS('OB History S2'!$B:$B,$A$44,'OB History S2'!Y:Y, 1)</f>
        <v>5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212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35</v>
      </c>
      <c r="K45" s="34">
        <f>COUNTIFS('OB History S2'!B:B,A45,'OB History S2'!D:D, 1)</f>
        <v>7</v>
      </c>
      <c r="L45" s="2">
        <f>COUNTIFS('OB History S2'!B:B,A45,'OB History S2'!D:D, 0)</f>
        <v>5</v>
      </c>
      <c r="M45" s="88">
        <f>LOOKUP(2, 1/('OB History S2'!$B:$B=A45), 'OB History S2'!$AD:$AD)</f>
        <v>0.58333333333333337</v>
      </c>
      <c r="N45" s="34">
        <f>SUMIFS('OB History S2'!F:F,'OB History S2'!B:B,A45)</f>
        <v>23</v>
      </c>
      <c r="O45" s="2">
        <f>SUMIFS('OB History S2'!E:E,'OB History S2'!B:B,A45)-N45</f>
        <v>21</v>
      </c>
      <c r="P45" s="88">
        <f>LOOKUP(2, 1/('OB History S2'!$B:$B=A45), 'OB History S2'!$AB:$AB)</f>
        <v>0.5</v>
      </c>
      <c r="Q45" s="34">
        <f>SUMIFS('OB History S2'!H:H,'OB History S2'!B:B,A45)</f>
        <v>95</v>
      </c>
      <c r="R45" s="2">
        <f>SUMIFS('OB History S2'!G:G,'OB History S2'!B:B,A45)-Q45</f>
        <v>95</v>
      </c>
      <c r="S45" s="88">
        <f>LOOKUP(2, 1/('OB History S2'!$B:$B=A45), 'OB History S2'!$AC:$AC)</f>
        <v>0.49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3</v>
      </c>
      <c r="W45" s="2">
        <f>COUNTIFS('OB History S2'!$B:$B,$A$45,'OB History S2'!N:N, 1)</f>
        <v>4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17</v>
      </c>
      <c r="E46" s="2">
        <v>3</v>
      </c>
      <c r="F46" s="2"/>
      <c r="G46" s="2"/>
      <c r="H46" s="34">
        <f>SUMIFS('OB History S2'!C:C,'OB History S2'!B:B,A46)</f>
        <v>780</v>
      </c>
      <c r="I46" s="4">
        <f>AVERAGEIFS('OB History S2'!C:C,'OB History S2'!B:B,A46)</f>
        <v>23.636363636363637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20</v>
      </c>
      <c r="M46" s="88">
        <f>LOOKUP(2, 1/('OB History S2'!$B:$B=A46), 'OB History S2'!$AD:$AD)</f>
        <v>0.39393939393939392</v>
      </c>
      <c r="N46" s="34">
        <f>SUMIFS('OB History S2'!F:F,'OB History S2'!B:B,A46)</f>
        <v>55</v>
      </c>
      <c r="O46" s="2">
        <f>SUMIFS('OB History S2'!E:E,'OB History S2'!B:B,A46)-N46</f>
        <v>75</v>
      </c>
      <c r="P46" s="88">
        <f>LOOKUP(2, 1/('OB History S2'!$B:$B=A46), 'OB History S2'!$AB:$AB)</f>
        <v>0.40757575757575759</v>
      </c>
      <c r="Q46" s="34">
        <f>SUMIFS('OB History S2'!H:H,'OB History S2'!B:B,A46)</f>
        <v>255</v>
      </c>
      <c r="R46" s="2">
        <f>SUMIFS('OB History S2'!G:G,'OB History S2'!B:B,A46)-Q46</f>
        <v>280</v>
      </c>
      <c r="S46" s="88">
        <f>LOOKUP(2, 1/('OB History S2'!$B:$B=A46), 'OB History S2'!$AC:$AC)</f>
        <v>0.47212121212121205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4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13</v>
      </c>
      <c r="AH46" s="2">
        <f>COUNTIFS('OB History S2'!$B:$B,$A$46,'OB History S2'!Y:Y, 1)</f>
        <v>5</v>
      </c>
      <c r="AI46" s="2">
        <f>COUNTIFS('OB History S2'!$B:$B,$A$46,'OB History S2'!Z:Z, 1)</f>
        <v>7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878</v>
      </c>
      <c r="I47" s="4">
        <f>AVERAGEIFS('OB History S2'!C:C,'OB History S2'!B:B,A47)</f>
        <v>18.291666666666668</v>
      </c>
      <c r="J47" s="35">
        <f t="array" ref="J47">MAX(IF('OB History S2'!B:B=A47, 'OB History S2'!C:C))</f>
        <v>43</v>
      </c>
      <c r="K47" s="34">
        <f>COUNTIFS('OB History S2'!B:B,A47,'OB History S2'!D:D, 1)</f>
        <v>16</v>
      </c>
      <c r="L47" s="2">
        <f>COUNTIFS('OB History S2'!B:B,A47,'OB History S2'!D:D, 0)</f>
        <v>32</v>
      </c>
      <c r="M47" s="88">
        <f>LOOKUP(2, 1/('OB History S2'!$B:$B=A47), 'OB History S2'!$AD:$AD)</f>
        <v>0.33333333333333331</v>
      </c>
      <c r="N47" s="34">
        <f>SUMIFS('OB History S2'!F:F,'OB History S2'!B:B,A47)</f>
        <v>76</v>
      </c>
      <c r="O47" s="2">
        <f>SUMIFS('OB History S2'!E:E,'OB History S2'!B:B,A47)-N47</f>
        <v>118</v>
      </c>
      <c r="P47" s="88">
        <f>LOOKUP(2, 1/('OB History S2'!$B:$B=A47), 'OB History S2'!$AB:$AB)</f>
        <v>0.36562499999999992</v>
      </c>
      <c r="Q47" s="34">
        <f>SUMIFS('OB History S2'!H:H,'OB History S2'!B:B,A47)</f>
        <v>369</v>
      </c>
      <c r="R47" s="2">
        <f>SUMIFS('OB History S2'!G:G,'OB History S2'!B:B,A47)-Q47</f>
        <v>435</v>
      </c>
      <c r="S47" s="88">
        <f>LOOKUP(2, 1/('OB History S2'!$B:$B=A47), 'OB History S2'!$AC:$AC)</f>
        <v>0.44500000000000001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3</v>
      </c>
      <c r="W47" s="2">
        <f>COUNTIFS('OB History S2'!$B:$B,$A$47,'OB History S2'!N:N, 1)</f>
        <v>11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2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5</v>
      </c>
      <c r="AG47" s="2">
        <f>COUNTIFS('OB History S2'!$B:$B,$A$47,'OB History S2'!X:X, 1)</f>
        <v>8</v>
      </c>
      <c r="AH47" s="2">
        <f>COUNTIFS('OB History S2'!$B:$B,$A$47,'OB History S2'!Y:Y, 1)</f>
        <v>9</v>
      </c>
      <c r="AI47" s="2">
        <f>COUNTIFS('OB History S2'!$B:$B,$A$47,'OB History S2'!Z:Z, 1)</f>
        <v>8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676</v>
      </c>
      <c r="I48" s="4">
        <f>AVERAGEIFS('OB History S2'!C:C,'OB History S2'!B:B,A48)</f>
        <v>25.037037037037038</v>
      </c>
      <c r="J48" s="35">
        <f t="array" ref="J48">MAX(IF('OB History S2'!B:B=A48, 'OB History S2'!C:C))</f>
        <v>66</v>
      </c>
      <c r="K48" s="34">
        <f>COUNTIFS('OB History S2'!B:B,A48,'OB History S2'!D:D, 1)</f>
        <v>19</v>
      </c>
      <c r="L48" s="2">
        <f>COUNTIFS('OB History S2'!B:B,A48,'OB History S2'!D:D, 0)</f>
        <v>8</v>
      </c>
      <c r="M48" s="88">
        <f>LOOKUP(2, 1/('OB History S2'!$B:$B=A48), 'OB History S2'!$AD:$AD)</f>
        <v>0.70370370370370372</v>
      </c>
      <c r="N48" s="34">
        <f>SUMIFS('OB History S2'!F:F,'OB History S2'!B:B,A48)</f>
        <v>68</v>
      </c>
      <c r="O48" s="2">
        <f>SUMIFS('OB History S2'!E:E,'OB History S2'!B:B,A48)-N48</f>
        <v>39</v>
      </c>
      <c r="P48" s="88">
        <f>LOOKUP(2, 1/('OB History S2'!$B:$B=A48), 'OB History S2'!$AB:$AB)</f>
        <v>0.66666666666666663</v>
      </c>
      <c r="Q48" s="34">
        <f>SUMIFS('OB History S2'!H:H,'OB History S2'!B:B,A48)</f>
        <v>259</v>
      </c>
      <c r="R48" s="2">
        <f>SUMIFS('OB History S2'!G:G,'OB History S2'!B:B,A48)-Q48</f>
        <v>192</v>
      </c>
      <c r="S48" s="88">
        <f>LOOKUP(2, 1/('OB History S2'!$B:$B=A48), 'OB History S2'!$AC:$AC)</f>
        <v>0.58962962962962961</v>
      </c>
      <c r="T48" s="2">
        <f>COUNTIFS('OB History S2'!$B:$B,$A$48,'OB History S2'!K:K, 1)</f>
        <v>5</v>
      </c>
      <c r="U48" s="2">
        <f>COUNTIFS('OB History S2'!$B:$B,$A$48,'OB History S2'!L:L, 1)</f>
        <v>7</v>
      </c>
      <c r="V48" s="2">
        <f>COUNTIFS('OB History S2'!$B:$B,$A$48,'OB History S2'!M:M, 1)</f>
        <v>8</v>
      </c>
      <c r="W48" s="2">
        <f>COUNTIFS('OB History S2'!$B:$B,$A$48,'OB History S2'!N:N, 1)</f>
        <v>11</v>
      </c>
      <c r="X48" s="2">
        <f>COUNTIFS('OB History S2'!$B:$B,$A$48,'OB History S2'!O:O, 1)</f>
        <v>2</v>
      </c>
      <c r="Y48" s="2">
        <f>COUNTIFS('OB History S2'!$B:$B,$A$48,'OB History S2'!P:P, 1)</f>
        <v>2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9</v>
      </c>
      <c r="AH48" s="2">
        <f>COUNTIFS('OB History S2'!$B:$B,$A$48,'OB History S2'!Y:Y, 1)</f>
        <v>5</v>
      </c>
      <c r="AI48" s="2">
        <f>COUNTIFS('OB History S2'!$B:$B,$A$48,'OB History S2'!Z:Z, 1)</f>
        <v>7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465</v>
      </c>
      <c r="I50" s="4">
        <f>AVERAGEIFS('OB History S2'!C:C,'OB History S2'!B:B,A50)</f>
        <v>21.136363636363637</v>
      </c>
      <c r="J50" s="35">
        <f t="array" ref="J50">MAX(IF('OB History S2'!B:B=A50, 'OB History S2'!C:C))</f>
        <v>50</v>
      </c>
      <c r="K50" s="34">
        <f>COUNTIFS('OB History S2'!B:B,A50,'OB History S2'!D:D, 1)</f>
        <v>15</v>
      </c>
      <c r="L50" s="2">
        <f>COUNTIFS('OB History S2'!B:B,A50,'OB History S2'!D:D, 0)</f>
        <v>7</v>
      </c>
      <c r="M50" s="88">
        <f>LOOKUP(2, 1/('OB History S2'!$B:$B=A50), 'OB History S2'!$AD:$AD)</f>
        <v>0.68181818181818177</v>
      </c>
      <c r="N50" s="34">
        <f>SUMIFS('OB History S2'!F:F,'OB History S2'!B:B,A50)</f>
        <v>50</v>
      </c>
      <c r="O50" s="2">
        <f>SUMIFS('OB History S2'!E:E,'OB History S2'!B:B,A50)-N50</f>
        <v>35</v>
      </c>
      <c r="P50" s="88">
        <f>LOOKUP(2, 1/('OB History S2'!$B:$B=A50), 'OB History S2'!$AB:$AB)</f>
        <v>0.58863636363636362</v>
      </c>
      <c r="Q50" s="34">
        <f>SUMIFS('OB History S2'!H:H,'OB History S2'!B:B,A50)</f>
        <v>190</v>
      </c>
      <c r="R50" s="2">
        <f>SUMIFS('OB History S2'!G:G,'OB History S2'!B:B,A50)-Q50</f>
        <v>164</v>
      </c>
      <c r="S50" s="88">
        <f>LOOKUP(2, 1/('OB History S2'!$B:$B=A50), 'OB History S2'!$AC:$AC)</f>
        <v>0.53363636363636369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6</v>
      </c>
      <c r="W50" s="2">
        <f>COUNTIFS('OB History S2'!$B:$B,$A$50,'OB History S2'!N:N, 1)</f>
        <v>6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3</v>
      </c>
      <c r="AG50" s="2">
        <f>COUNTIFS('OB History S2'!$B:$B,$A$50,'OB History S2'!X:X, 1)</f>
        <v>8</v>
      </c>
      <c r="AH50" s="2">
        <f>COUNTIFS('OB History S2'!$B:$B,$A$50,'OB History S2'!Y:Y, 1)</f>
        <v>4</v>
      </c>
      <c r="AI50" s="2">
        <f>COUNTIFS('OB History S2'!$B:$B,$A$50,'OB History S2'!Z:Z, 1)</f>
        <v>8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8</v>
      </c>
      <c r="E52" s="6">
        <v>3</v>
      </c>
      <c r="F52" s="6"/>
      <c r="G52" s="6"/>
      <c r="H52" s="34">
        <f>SUMIFS('OB History S2'!C:C,'OB History S2'!B:B,A52)</f>
        <v>805</v>
      </c>
      <c r="I52" s="4">
        <f>AVERAGEIFS('OB History S2'!C:C,'OB History S2'!B:B,A52)</f>
        <v>21.756756756756758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24</v>
      </c>
      <c r="M52" s="88">
        <f>LOOKUP(2, 1/('OB History S2'!$B:$B=A52), 'OB History S2'!$AD:$AD)</f>
        <v>0.35135135135135137</v>
      </c>
      <c r="N52" s="34">
        <f>SUMIFS('OB History S2'!F:F,'OB History S2'!B:B,A52)</f>
        <v>58</v>
      </c>
      <c r="O52" s="2">
        <f>SUMIFS('OB History S2'!E:E,'OB History S2'!B:B,A52)-N52</f>
        <v>86</v>
      </c>
      <c r="P52" s="88">
        <f>LOOKUP(2, 1/('OB History S2'!$B:$B=A52), 'OB History S2'!$AB:$AB)</f>
        <v>0.38513513513513514</v>
      </c>
      <c r="Q52" s="34">
        <f>SUMIFS('OB History S2'!H:H,'OB History S2'!B:B,A52)</f>
        <v>269</v>
      </c>
      <c r="R52" s="2">
        <f>SUMIFS('OB History S2'!G:G,'OB History S2'!B:B,A52)-Q52</f>
        <v>328</v>
      </c>
      <c r="S52" s="88">
        <f>LOOKUP(2, 1/('OB History S2'!$B:$B=A52), 'OB History S2'!$AC:$AC)</f>
        <v>0.44594594594594605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3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14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315</v>
      </c>
      <c r="I54" s="4">
        <f>AVERAGEIFS('OB History S2'!C:C,'OB History S2'!B:B,A54)</f>
        <v>22.5</v>
      </c>
      <c r="J54" s="35">
        <f t="array" ref="J54">MAX(IF('OB History S2'!B:B=A54, 'OB History S2'!C:C))</f>
        <v>46</v>
      </c>
      <c r="K54" s="34">
        <f>COUNTIFS('OB History S2'!B:B,A54,'OB History S2'!D:D, 1)</f>
        <v>7</v>
      </c>
      <c r="L54" s="2">
        <f>COUNTIFS('OB History S2'!B:B,A54,'OB History S2'!D:D, 0)</f>
        <v>7</v>
      </c>
      <c r="M54" s="88">
        <f>LOOKUP(2, 1/('OB History S2'!$B:$B=A54), 'OB History S2'!$AD:$AD)</f>
        <v>0.5</v>
      </c>
      <c r="N54" s="34">
        <f>SUMIFS('OB History S2'!F:F,'OB History S2'!B:B,A54)</f>
        <v>27</v>
      </c>
      <c r="O54" s="2">
        <f>SUMIFS('OB History S2'!E:E,'OB History S2'!B:B,A54)-N54</f>
        <v>30</v>
      </c>
      <c r="P54" s="88">
        <f>LOOKUP(2, 1/('OB History S2'!$B:$B=A54), 'OB History S2'!$AB:$AB)</f>
        <v>0.47142857142857147</v>
      </c>
      <c r="Q54" s="34">
        <f>SUMIFS('OB History S2'!H:H,'OB History S2'!B:B,A54)</f>
        <v>113</v>
      </c>
      <c r="R54" s="2">
        <f>SUMIFS('OB History S2'!G:G,'OB History S2'!B:B,A54)-Q54</f>
        <v>121</v>
      </c>
      <c r="S54" s="88">
        <f>LOOKUP(2, 1/('OB History S2'!$B:$B=A54), 'OB History S2'!$AC:$AC)</f>
        <v>0.47499999999999992</v>
      </c>
      <c r="T54" s="2">
        <f>COUNTIFS('OB History S2'!$B:$B,$A$54,'OB History S2'!K:K, 1)</f>
        <v>2</v>
      </c>
      <c r="U54" s="2">
        <f>COUNTIFS('OB History S2'!$B:$B,$A$54,'OB History S2'!L:L, 1)</f>
        <v>4</v>
      </c>
      <c r="V54" s="2">
        <f>COUNTIFS('OB History S2'!$B:$B,$A$54,'OB History S2'!M:M, 1)</f>
        <v>1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2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3</v>
      </c>
      <c r="AG54" s="2">
        <f>COUNTIFS('OB History S2'!$B:$B,$A$54,'OB History S2'!X:X, 1)</f>
        <v>5</v>
      </c>
      <c r="AH54" s="2">
        <f>COUNTIFS('OB History S2'!$B:$B,$A$54,'OB History S2'!Y:Y, 1)</f>
        <v>3</v>
      </c>
      <c r="AI54" s="2">
        <f>COUNTIFS('OB History S2'!$B:$B,$A$54,'OB History S2'!Z:Z, 1)</f>
        <v>3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15"/>
  <sheetViews>
    <sheetView workbookViewId="0">
      <pane ySplit="1" topLeftCell="A875" activePane="bottomLeft" state="frozen"/>
      <selection pane="bottomLeft" activeCell="A904" sqref="A904:Z91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f>AVERAGEIFS($C$2:C856, $B$2:B856, B856)</f>
        <v>18.217391304347824</v>
      </c>
      <c r="AB856" s="86">
        <f>AVERAGEIFS($I$2:I856, $B$2:B856, B856)</f>
        <v>0.48913043478260859</v>
      </c>
      <c r="AC856" s="86">
        <f>AVERAGEIFS($J$2:J856, $B$2:B856, B856)</f>
        <v>0.50173913043478269</v>
      </c>
      <c r="AD856" s="86">
        <f>AVERAGEIFS($D$2:D856, $B$2:B856, B856)</f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f>AVERAGEIFS($C$2:C857, $B$2:B857, B857)</f>
        <v>27.058823529411764</v>
      </c>
      <c r="AB857" s="86">
        <f>AVERAGEIFS($I$2:I857, $B$2:B857, B857)</f>
        <v>0.61764705882352955</v>
      </c>
      <c r="AC857" s="86">
        <f>AVERAGEIFS($J$2:J857, $B$2:B857, B857)</f>
        <v>0.54352941176470604</v>
      </c>
      <c r="AD857" s="86">
        <f>AVERAGEIFS($D$2:D857, $B$2:B857, B857)</f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f>AVERAGEIFS($C$2:C858, $B$2:B858, B858)</f>
        <v>21</v>
      </c>
      <c r="AB858" s="86">
        <f>AVERAGEIFS($I$2:I858, $B$2:B858, B858)</f>
        <v>0.58809523809523812</v>
      </c>
      <c r="AC858" s="86">
        <f>AVERAGEIFS($J$2:J858, $B$2:B858, B858)</f>
        <v>0.53428571428571436</v>
      </c>
      <c r="AD858" s="86">
        <f>AVERAGEIFS($D$2:D858, $B$2:B858, B858)</f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f>AVERAGEIFS($C$2:C859, $B$2:B859, B859)</f>
        <v>9.5277777777777786</v>
      </c>
      <c r="AB859" s="86">
        <f>AVERAGEIFS($I$2:I859, $B$2:B859, B859)</f>
        <v>0.48055555555555557</v>
      </c>
      <c r="AC859" s="86">
        <f>AVERAGEIFS($J$2:J859, $B$2:B859, B859)</f>
        <v>0.48916666666666664</v>
      </c>
      <c r="AD859" s="86">
        <f>AVERAGEIFS($D$2:D859, $B$2:B859, B859)</f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f>AVERAGEIFS($C$2:C860, $B$2:B860, B860)</f>
        <v>20.90909090909091</v>
      </c>
      <c r="AB860" s="86">
        <f>AVERAGEIFS($I$2:I860, $B$2:B860, B860)</f>
        <v>0.48181818181818181</v>
      </c>
      <c r="AC860" s="86">
        <f>AVERAGEIFS($J$2:J860, $B$2:B860, B860)</f>
        <v>0.49181818181818177</v>
      </c>
      <c r="AD860" s="86">
        <f>AVERAGEIFS($D$2:D860, $B$2:B860, B860)</f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f>AVERAGEIFS($C$2:C861, $B$2:B861, B861)</f>
        <v>11.744186046511627</v>
      </c>
      <c r="AB861" s="86">
        <f>AVERAGEIFS($I$2:I861, $B$2:B861, B861)</f>
        <v>0.43720930232558142</v>
      </c>
      <c r="AC861" s="86">
        <f>AVERAGEIFS($J$2:J861, $B$2:B861, B861)</f>
        <v>0.48139534883720947</v>
      </c>
      <c r="AD861" s="86">
        <f>AVERAGEIFS($D$2:D861, $B$2:B861, B861)</f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f>AVERAGEIFS($C$2:C862, $B$2:B862, B862)</f>
        <v>21.53846153846154</v>
      </c>
      <c r="AB862" s="86">
        <f>AVERAGEIFS($I$2:I862, $B$2:B862, B862)</f>
        <v>0.47692307692307695</v>
      </c>
      <c r="AC862" s="86">
        <f>AVERAGEIFS($J$2:J862, $B$2:B862, B862)</f>
        <v>0.47461538461538455</v>
      </c>
      <c r="AD862" s="86">
        <f>AVERAGEIFS($D$2:D862, $B$2:B862, B862)</f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f>AVERAGEIFS($C$2:C863, $B$2:B863, B863)</f>
        <v>4.666666666666667</v>
      </c>
      <c r="AB863" s="86">
        <f>AVERAGEIFS($I$2:I863, $B$2:B863, B863)</f>
        <v>0.58333333333333337</v>
      </c>
      <c r="AC863" s="86">
        <f>AVERAGEIFS($J$2:J863, $B$2:B863, B863)</f>
        <v>0.55666666666666664</v>
      </c>
      <c r="AD863" s="86">
        <f>AVERAGEIFS($D$2:D863, $B$2:B863, B863)</f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24.705882352941178</v>
      </c>
      <c r="AB864" s="86">
        <f>AVERAGEIFS($I$2:I864, $B$2:B864, B864)</f>
        <v>0.55392156862745101</v>
      </c>
      <c r="AC864" s="86">
        <f>AVERAGEIFS($J$2:J864, $B$2:B864, B864)</f>
        <v>0.53490196078431362</v>
      </c>
      <c r="AD864" s="86">
        <f>AVERAGEIFS($D$2:D864, $B$2:B864, B864)</f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13</v>
      </c>
      <c r="AB865" s="86">
        <f>AVERAGEIFS($I$2:I865, $B$2:B865, B865)</f>
        <v>0.52111111111111097</v>
      </c>
      <c r="AC865" s="86">
        <f>AVERAGEIFS($J$2:J865, $B$2:B865, B865)</f>
        <v>0.50955555555555554</v>
      </c>
      <c r="AD865" s="86">
        <f>AVERAGEIFS($D$2:D865, $B$2:B865, B865)</f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23.40625</v>
      </c>
      <c r="AB866" s="86">
        <f>AVERAGEIFS($I$2:I866, $B$2:B866, B866)</f>
        <v>0.41250000000000003</v>
      </c>
      <c r="AC866" s="86">
        <f>AVERAGEIFS($J$2:J866, $B$2:B866, B866)</f>
        <v>0.47218749999999993</v>
      </c>
      <c r="AD866" s="86">
        <f>AVERAGEIFS($D$2:D866, $B$2:B866, B866)</f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f>AVERAGEIFS($C$2:C867, $B$2:B867, B867)</f>
        <v>18.260869565217391</v>
      </c>
      <c r="AB867" s="86">
        <f>AVERAGEIFS($I$2:I867, $B$2:B867, B867)</f>
        <v>0.37065217391304339</v>
      </c>
      <c r="AC867" s="86">
        <f>AVERAGEIFS($J$2:J867, $B$2:B867, B867)</f>
        <v>0.44652173913043475</v>
      </c>
      <c r="AD867" s="86">
        <f>AVERAGEIFS($D$2:D867, $B$2:B867, B867)</f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f>AVERAGEIFS($C$2:C868, $B$2:B868, B868)</f>
        <v>11.9</v>
      </c>
      <c r="AB868" s="86">
        <f>AVERAGEIFS($I$2:I868, $B$2:B868, B868)</f>
        <v>0.42499999999999999</v>
      </c>
      <c r="AC868" s="86">
        <f>AVERAGEIFS($J$2:J868, $B$2:B868, B868)</f>
        <v>0.48133333333333334</v>
      </c>
      <c r="AD868" s="86">
        <f>AVERAGEIFS($D$2:D868, $B$2:B868, B868)</f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f>AVERAGEIFS($C$2:C869, $B$2:B869, B869)</f>
        <v>12</v>
      </c>
      <c r="AB869" s="86">
        <f>AVERAGEIFS($I$2:I869, $B$2:B869, B869)</f>
        <v>0.5625</v>
      </c>
      <c r="AC869" s="86">
        <f>AVERAGEIFS($J$2:J869, $B$2:B869, B869)</f>
        <v>0.55499999999999994</v>
      </c>
      <c r="AD869" s="86">
        <f>AVERAGEIFS($D$2:D869, $B$2:B869, B869)</f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f>AVERAGEIFS($C$2:C870, $B$2:B870, B870)</f>
        <v>12.566666666666666</v>
      </c>
      <c r="AB870" s="86">
        <f>AVERAGEIFS($I$2:I870, $B$2:B870, B870)</f>
        <v>0.5083333333333333</v>
      </c>
      <c r="AC870" s="86">
        <f>AVERAGEIFS($J$2:J870, $B$2:B870, B870)</f>
        <v>0.49233333333333346</v>
      </c>
      <c r="AD870" s="86">
        <f>AVERAGEIFS($D$2:D870, $B$2:B870, B870)</f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f>AVERAGEIFS($C$2:C871, $B$2:B871, B871)</f>
        <v>5</v>
      </c>
      <c r="AB871" s="86">
        <f>AVERAGEIFS($I$2:I871, $B$2:B871, B871)</f>
        <v>0.25</v>
      </c>
      <c r="AC871" s="86">
        <f>AVERAGEIFS($J$2:J871, $B$2:B871, B871)</f>
        <v>0.38</v>
      </c>
      <c r="AD871" s="86">
        <f>AVERAGEIFS($D$2:D871, $B$2:B871, B871)</f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f>AVERAGEIFS($C$2:C872, $B$2:B872, B872)</f>
        <v>18.458333333333332</v>
      </c>
      <c r="AB872" s="86">
        <f>AVERAGEIFS($I$2:I872, $B$2:B872, B872)</f>
        <v>0.49999999999999994</v>
      </c>
      <c r="AC872" s="86">
        <f>AVERAGEIFS($J$2:J872, $B$2:B872, B872)</f>
        <v>0.50291666666666668</v>
      </c>
      <c r="AD872" s="86">
        <f>AVERAGEIFS($D$2:D872, $B$2:B872, B872)</f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f>AVERAGEIFS($C$2:C873, $B$2:B873, B873)</f>
        <v>26.833333333333332</v>
      </c>
      <c r="AB873" s="86">
        <f>AVERAGEIFS($I$2:I873, $B$2:B873, B873)</f>
        <v>0.62500000000000011</v>
      </c>
      <c r="AC873" s="86">
        <f>AVERAGEIFS($J$2:J873, $B$2:B873, B873)</f>
        <v>0.5427777777777778</v>
      </c>
      <c r="AD873" s="86">
        <f>AVERAGEIFS($D$2:D873, $B$2:B873, B873)</f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f>AVERAGEIFS($C$2:C874, $B$2:B874, B874)</f>
        <v>15.428571428571429</v>
      </c>
      <c r="AB874" s="86">
        <f>AVERAGEIFS($I$2:I874, $B$2:B874, B874)</f>
        <v>0.5714285714285714</v>
      </c>
      <c r="AC874" s="86">
        <f>AVERAGEIFS($J$2:J874, $B$2:B874, B874)</f>
        <v>0.51571428571428568</v>
      </c>
      <c r="AD874" s="86">
        <f>AVERAGEIFS($D$2:D874, $B$2:B874, B874)</f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f>AVERAGEIFS($C$2:C875, $B$2:B875, B875)</f>
        <v>20.85</v>
      </c>
      <c r="AB875" s="86">
        <f>AVERAGEIFS($I$2:I875, $B$2:B875, B875)</f>
        <v>0.48250000000000004</v>
      </c>
      <c r="AC875" s="86">
        <f>AVERAGEIFS($J$2:J875, $B$2:B875, B875)</f>
        <v>0.49199999999999983</v>
      </c>
      <c r="AD875" s="86">
        <f>AVERAGEIFS($D$2:D875, $B$2:B875, B875)</f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f>AVERAGEIFS($C$2:C876, $B$2:B876, B876)</f>
        <v>13.4</v>
      </c>
      <c r="AB876" s="86">
        <f>AVERAGEIFS($I$2:I876, $B$2:B876, B876)</f>
        <v>0.4366666666666667</v>
      </c>
      <c r="AC876" s="86">
        <f>AVERAGEIFS($J$2:J876, $B$2:B876, B876)</f>
        <v>0.48066666666666669</v>
      </c>
      <c r="AD876" s="86">
        <f>AVERAGEIFS($D$2:D876, $B$2:B876, B876)</f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f>AVERAGEIFS($C$2:C877, $B$2:B877, B877)</f>
        <v>20.75</v>
      </c>
      <c r="AB877" s="86">
        <f>AVERAGEIFS($I$2:I877, $B$2:B877, B877)</f>
        <v>0.60749999999999993</v>
      </c>
      <c r="AC877" s="86">
        <f>AVERAGEIFS($J$2:J877, $B$2:B877, B877)</f>
        <v>0.51999999999999991</v>
      </c>
      <c r="AD877" s="86">
        <f>AVERAGEIFS($D$2:D877, $B$2:B877, B877)</f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f>AVERAGEIFS($C$2:C878, $B$2:B878, B878)</f>
        <v>22.5</v>
      </c>
      <c r="AB878" s="86">
        <f>AVERAGEIFS($I$2:I878, $B$2:B878, B878)</f>
        <v>0.57499999999999996</v>
      </c>
      <c r="AC878" s="86">
        <f>AVERAGEIFS($J$2:J878, $B$2:B878, B878)</f>
        <v>0.45500000000000002</v>
      </c>
      <c r="AD878" s="86">
        <f>AVERAGEIFS($D$2:D878, $B$2:B878, B878)</f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f>AVERAGEIFS($C$2:C879, $B$2:B879, B879)</f>
        <v>11.838709677419354</v>
      </c>
      <c r="AB879" s="86">
        <f>AVERAGEIFS($I$2:I879, $B$2:B879, B879)</f>
        <v>0.43548387096774194</v>
      </c>
      <c r="AC879" s="86">
        <f>AVERAGEIFS($J$2:J879, $B$2:B879, B879)</f>
        <v>0.48290322580645156</v>
      </c>
      <c r="AD879" s="86">
        <f>AVERAGEIFS($D$2:D879, $B$2:B879, B879)</f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f>AVERAGEIFS($C$2:C880, $B$2:B880, B880)</f>
        <v>23.636363636363637</v>
      </c>
      <c r="AB880" s="86">
        <f>AVERAGEIFS($I$2:I880, $B$2:B880, B880)</f>
        <v>0.40757575757575759</v>
      </c>
      <c r="AC880" s="86">
        <f>AVERAGEIFS($J$2:J880, $B$2:B880, B880)</f>
        <v>0.47212121212121205</v>
      </c>
      <c r="AD880" s="86">
        <f>AVERAGEIFS($D$2:D880, $B$2:B880, B880)</f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f>AVERAGEIFS($C$2:C881, $B$2:B881, B881)</f>
        <v>24.4</v>
      </c>
      <c r="AB881" s="86">
        <f>AVERAGEIFS($I$2:I881, $B$2:B881, B881)</f>
        <v>0.42000000000000004</v>
      </c>
      <c r="AC881" s="86">
        <f>AVERAGEIFS($J$2:J881, $B$2:B881, B881)</f>
        <v>0.49800000000000005</v>
      </c>
      <c r="AD881" s="86">
        <f>AVERAGEIFS($D$2:D881, $B$2:B881, B881)</f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18.25531914893617</v>
      </c>
      <c r="AB882" s="86">
        <f>AVERAGEIFS($I$2:I882, $B$2:B882, B882)</f>
        <v>0.36808510638297864</v>
      </c>
      <c r="AC882" s="86">
        <f>AVERAGEIFS($J$2:J882, $B$2:B882, B882)</f>
        <v>0.44702127659574464</v>
      </c>
      <c r="AD882" s="86">
        <f>AVERAGEIFS($D$2:D882, $B$2:B882, B882)</f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11.886363636363637</v>
      </c>
      <c r="AB883" s="86">
        <f>AVERAGEIFS($I$2:I883, $B$2:B883, B883)</f>
        <v>0.43295454545454548</v>
      </c>
      <c r="AC883" s="86">
        <f>AVERAGEIFS($J$2:J883, $B$2:B883, B883)</f>
        <v>0.48113636363636375</v>
      </c>
      <c r="AD883" s="86">
        <f>AVERAGEIFS($D$2:D883, $B$2:B883, B883)</f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21.75</v>
      </c>
      <c r="AB884" s="86">
        <f>AVERAGEIFS($I$2:I884, $B$2:B884, B884)</f>
        <v>0.3888888888888889</v>
      </c>
      <c r="AC884" s="86">
        <f>AVERAGEIFS($J$2:J884, $B$2:B884, B884)</f>
        <v>0.44861111111111118</v>
      </c>
      <c r="AD884" s="86">
        <f>AVERAGEIFS($D$2:D884, $B$2:B884, B884)</f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13.043478260869565</v>
      </c>
      <c r="AB885" s="86">
        <f>AVERAGEIFS($I$2:I885, $B$2:B885, B885)</f>
        <v>0.51521739130434774</v>
      </c>
      <c r="AC885" s="86">
        <f>AVERAGEIFS($J$2:J885, $B$2:B885, B885)</f>
        <v>0.50869565217391299</v>
      </c>
      <c r="AD885" s="86">
        <f>AVERAGEIFS($D$2:D885, $B$2:B885, B885)</f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24.384615384615383</v>
      </c>
      <c r="AB886" s="86">
        <f>AVERAGEIFS($I$2:I886, $B$2:B886, B886)</f>
        <v>0.54807692307692313</v>
      </c>
      <c r="AC886" s="86">
        <f>AVERAGEIFS($J$2:J886, $B$2:B886, B886)</f>
        <v>0.53365384615384603</v>
      </c>
      <c r="AD886" s="86">
        <f>AVERAGEIFS($D$2:D886, $B$2:B886, B886)</f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5.166666666666667</v>
      </c>
      <c r="AB887" s="86">
        <f>AVERAGEIFS($I$2:I887, $B$2:B887, B887)</f>
        <v>0.19166666666666665</v>
      </c>
      <c r="AC887" s="86">
        <f>AVERAGEIFS($J$2:J887, $B$2:B887, B887)</f>
        <v>0.35666666666666663</v>
      </c>
      <c r="AD887" s="86">
        <f>AVERAGEIFS($D$2:D887, $B$2:B887, B887)</f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f>AVERAGEIFS($C$2:C888, $B$2:B888, B888)</f>
        <v>15.428571428571429</v>
      </c>
      <c r="AB888" s="86">
        <f>AVERAGEIFS($I$2:I888, $B$2:B888, B888)</f>
        <v>0.55000000000000004</v>
      </c>
      <c r="AC888" s="86">
        <f>AVERAGEIFS($J$2:J888, $B$2:B888, B888)</f>
        <v>0.48999999999999994</v>
      </c>
      <c r="AD888" s="86">
        <f>AVERAGEIFS($D$2:D888, $B$2:B888, B888)</f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f>AVERAGEIFS($C$2:C889, $B$2:B889, B889)</f>
        <v>24.415094339622641</v>
      </c>
      <c r="AB889" s="86">
        <f>AVERAGEIFS($I$2:I889, $B$2:B889, B889)</f>
        <v>0.54905660377358489</v>
      </c>
      <c r="AC889" s="86">
        <f>AVERAGEIFS($J$2:J889, $B$2:B889, B889)</f>
        <v>0.53339622641509421</v>
      </c>
      <c r="AD889" s="86">
        <f>AVERAGEIFS($D$2:D889, $B$2:B889, B889)</f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f>AVERAGEIFS($C$2:C890, $B$2:B890, B890)</f>
        <v>24.73076923076923</v>
      </c>
      <c r="AB890" s="86">
        <f>AVERAGEIFS($I$2:I890, $B$2:B890, B890)</f>
        <v>0.66346153846153844</v>
      </c>
      <c r="AC890" s="86">
        <f>AVERAGEIFS($J$2:J890, $B$2:B890, B890)</f>
        <v>0.5873076923076922</v>
      </c>
      <c r="AD890" s="86">
        <f>AVERAGEIFS($D$2:D890, $B$2:B890, B890)</f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f>AVERAGEIFS($C$2:C891, $B$2:B891, B891)</f>
        <v>20.826086956521738</v>
      </c>
      <c r="AB891" s="86">
        <f>AVERAGEIFS($I$2:I891, $B$2:B891, B891)</f>
        <v>0.4869565217391304</v>
      </c>
      <c r="AC891" s="86">
        <f>AVERAGEIFS($J$2:J891, $B$2:B891, B891)</f>
        <v>0.49304347826086947</v>
      </c>
      <c r="AD891" s="86">
        <f>AVERAGEIFS($D$2:D891, $B$2:B891, B891)</f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f>AVERAGEIFS($C$2:C892, $B$2:B892, B892)</f>
        <v>21.136363636363637</v>
      </c>
      <c r="AB892" s="86">
        <f>AVERAGEIFS($I$2:I892, $B$2:B892, B892)</f>
        <v>0.58863636363636362</v>
      </c>
      <c r="AC892" s="86">
        <f>AVERAGEIFS($J$2:J892, $B$2:B892, B892)</f>
        <v>0.53363636363636369</v>
      </c>
      <c r="AD892" s="86">
        <f>AVERAGEIFS($D$2:D892, $B$2:B892, B892)</f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f>AVERAGEIFS($C$2:C893, $B$2:B893, B893)</f>
        <v>13.148936170212766</v>
      </c>
      <c r="AB893" s="86">
        <f>AVERAGEIFS($I$2:I893, $B$2:B893, B893)</f>
        <v>0.51702127659574459</v>
      </c>
      <c r="AC893" s="86">
        <f>AVERAGEIFS($J$2:J893, $B$2:B893, B893)</f>
        <v>0.50893617021276594</v>
      </c>
      <c r="AD893" s="86">
        <f>AVERAGEIFS($D$2:D893, $B$2:B893, B893)</f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f>AVERAGEIFS($C$2:C894, $B$2:B894, B894)</f>
        <v>13.333333333333334</v>
      </c>
      <c r="AB894" s="86">
        <f>AVERAGEIFS($I$2:I894, $B$2:B894, B894)</f>
        <v>0.33333333333333331</v>
      </c>
      <c r="AC894" s="86">
        <f>AVERAGEIFS($J$2:J894, $B$2:B894, B894)</f>
        <v>0.39999999999999997</v>
      </c>
      <c r="AD894" s="86">
        <f>AVERAGEIFS($D$2:D894, $B$2:B894, B894)</f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f>AVERAGEIFS($C$2:C895, $B$2:B895, B895)</f>
        <v>9.85</v>
      </c>
      <c r="AB895" s="86">
        <f>AVERAGEIFS($I$2:I895, $B$2:B895, B895)</f>
        <v>0.42000000000000004</v>
      </c>
      <c r="AC895" s="86">
        <f>AVERAGEIFS($J$2:J895, $B$2:B895, B895)</f>
        <v>0.46199999999999991</v>
      </c>
      <c r="AD895" s="86">
        <f>AVERAGEIFS($D$2:D895, $B$2:B895, B895)</f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f>AVERAGEIFS($C$2:C896, $B$2:B896, B896)</f>
        <v>15.6</v>
      </c>
      <c r="AB896" s="86">
        <f>AVERAGEIFS($I$2:I896, $B$2:B896, B896)</f>
        <v>0.495</v>
      </c>
      <c r="AC896" s="86">
        <f>AVERAGEIFS($J$2:J896, $B$2:B896, B896)</f>
        <v>0.50900000000000012</v>
      </c>
      <c r="AD896" s="86">
        <f>AVERAGEIFS($D$2:D896, $B$2:B896, B896)</f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f>AVERAGEIFS($C$2:C897, $B$2:B897, B897)</f>
        <v>20.580645161290324</v>
      </c>
      <c r="AB897" s="86">
        <f>AVERAGEIFS($I$2:I897, $B$2:B897, B897)</f>
        <v>0.44354838709677413</v>
      </c>
      <c r="AC897" s="86">
        <f>AVERAGEIFS($J$2:J897, $B$2:B897, B897)</f>
        <v>0.47903225806451621</v>
      </c>
      <c r="AD897" s="86">
        <f>AVERAGEIFS($D$2:D897, $B$2:B897, B897)</f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f>AVERAGEIFS($C$2:C898, $B$2:B898, B898)</f>
        <v>23.5</v>
      </c>
      <c r="AB898" s="86">
        <f>AVERAGEIFS($I$2:I898, $B$2:B898, B898)</f>
        <v>0.41666666666666669</v>
      </c>
      <c r="AC898" s="86">
        <f>AVERAGEIFS($J$2:J898, $B$2:B898, B898)</f>
        <v>0.49500000000000005</v>
      </c>
      <c r="AD898" s="86">
        <f>AVERAGEIFS($D$2:D898, $B$2:B898, B898)</f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f>AVERAGEIFS($C$2:C899, $B$2:B899, B899)</f>
        <v>22.5</v>
      </c>
      <c r="AB899" s="86">
        <f>AVERAGEIFS($I$2:I899, $B$2:B899, B899)</f>
        <v>0.47142857142857147</v>
      </c>
      <c r="AC899" s="86">
        <f>AVERAGEIFS($J$2:J899, $B$2:B899, B899)</f>
        <v>0.47499999999999992</v>
      </c>
      <c r="AD899" s="86">
        <f>AVERAGEIFS($D$2:D899, $B$2:B899, B899)</f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f>AVERAGEIFS($C$2:C900, $B$2:B900, B900)</f>
        <v>18.64</v>
      </c>
      <c r="AB900" s="86">
        <f>AVERAGEIFS($I$2:I900, $B$2:B900, B900)</f>
        <v>0.49599999999999994</v>
      </c>
      <c r="AC900" s="86">
        <f>AVERAGEIFS($J$2:J900, $B$2:B900, B900)</f>
        <v>0.502</v>
      </c>
      <c r="AD900" s="86">
        <f>AVERAGEIFS($D$2:D900, $B$2:B900, B900)</f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f>AVERAGEIFS($C$2:C901, $B$2:B901, B901)</f>
        <v>11.90625</v>
      </c>
      <c r="AB901" s="86">
        <f>AVERAGEIFS($I$2:I901, $B$2:B901, B901)</f>
        <v>0.43437500000000001</v>
      </c>
      <c r="AC901" s="86">
        <f>AVERAGEIFS($J$2:J901, $B$2:B901, B901)</f>
        <v>0.48281249999999998</v>
      </c>
      <c r="AD901" s="86">
        <f>AVERAGEIFS($D$2:D901, $B$2:B901, B901)</f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f>AVERAGEIFS($C$2:C902, $B$2:B902, B902)</f>
        <v>8.75</v>
      </c>
      <c r="AB902" s="86">
        <f>AVERAGEIFS($I$2:I902, $B$2:B902, B902)</f>
        <v>0.75</v>
      </c>
      <c r="AC902" s="86">
        <f>AVERAGEIFS($J$2:J902, $B$2:B902, B902)</f>
        <v>0.58750000000000002</v>
      </c>
      <c r="AD902" s="86">
        <f>AVERAGEIFS($D$2:D902, $B$2:B902, B902)</f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f>AVERAGEIFS($C$2:C903, $B$2:B903, B903)</f>
        <v>10</v>
      </c>
      <c r="AB903" s="86">
        <f>AVERAGEIFS($I$2:I903, $B$2:B903, B903)</f>
        <v>0.4</v>
      </c>
      <c r="AC903" s="86">
        <f>AVERAGEIFS($J$2:J903, $B$2:B903, B903)</f>
        <v>0.48</v>
      </c>
      <c r="AD903" s="86">
        <f>AVERAGEIFS($D$2:D903, $B$2:B903, B903)</f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f>AVERAGEIFS($C$2:C904, $B$2:B904, B904)</f>
        <v>11.755555555555556</v>
      </c>
      <c r="AB904" s="86">
        <f>AVERAGEIFS($I$2:I904, $B$2:B904, B904)</f>
        <v>0.42888888888888893</v>
      </c>
      <c r="AC904" s="86">
        <f>AVERAGEIFS($J$2:J904, $B$2:B904, B904)</f>
        <v>0.47822222222222238</v>
      </c>
      <c r="AD904" s="86">
        <f>AVERAGEIFS($D$2:D904, $B$2:B904, B904)</f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f>AVERAGEIFS($C$2:C905, $B$2:B905, B905)</f>
        <v>21.756756756756758</v>
      </c>
      <c r="AB905" s="86">
        <f>AVERAGEIFS($I$2:I905, $B$2:B905, B905)</f>
        <v>0.38513513513513514</v>
      </c>
      <c r="AC905" s="86">
        <f>AVERAGEIFS($J$2:J905, $B$2:B905, B905)</f>
        <v>0.44594594594594605</v>
      </c>
      <c r="AD905" s="86">
        <f>AVERAGEIFS($D$2:D905, $B$2:B905, B905)</f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f>AVERAGEIFS($C$2:C906, $B$2:B906, B906)</f>
        <v>18.291666666666668</v>
      </c>
      <c r="AB906" s="86">
        <f>AVERAGEIFS($I$2:I906, $B$2:B906, B906)</f>
        <v>0.36562499999999992</v>
      </c>
      <c r="AC906" s="86">
        <f>AVERAGEIFS($J$2:J906, $B$2:B906, B906)</f>
        <v>0.44500000000000001</v>
      </c>
      <c r="AD906" s="86">
        <f>AVERAGEIFS($D$2:D906, $B$2:B906, B906)</f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f>AVERAGEIFS($C$2:C907, $B$2:B907, B907)</f>
        <v>13.3125</v>
      </c>
      <c r="AB907" s="86">
        <f>AVERAGEIFS($I$2:I907, $B$2:B907, B907)</f>
        <v>0.51145833333333324</v>
      </c>
      <c r="AC907" s="86">
        <f>AVERAGEIFS($J$2:J907, $B$2:B907, B907)</f>
        <v>0.50562499999999999</v>
      </c>
      <c r="AD907" s="86">
        <f>AVERAGEIFS($D$2:D907, $B$2:B907, B907)</f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f>AVERAGEIFS($C$2:C908, $B$2:B908, B908)</f>
        <v>12.419354838709678</v>
      </c>
      <c r="AB908" s="86">
        <f>AVERAGEIFS($I$2:I908, $B$2:B908, B908)</f>
        <v>0.49999999999999994</v>
      </c>
      <c r="AC908" s="86">
        <f>AVERAGEIFS($J$2:J908, $B$2:B908, B908)</f>
        <v>0.48774193548387107</v>
      </c>
      <c r="AD908" s="86">
        <f>AVERAGEIFS($D$2:D908, $B$2:B908, B908)</f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f>AVERAGEIFS($C$2:C909, $B$2:B909, B909)</f>
        <v>6</v>
      </c>
      <c r="AB909" s="86">
        <f>AVERAGEIFS($I$2:I909, $B$2:B909, B909)</f>
        <v>0.25</v>
      </c>
      <c r="AC909" s="86">
        <f>AVERAGEIFS($J$2:J909, $B$2:B909, B909)</f>
        <v>0.35</v>
      </c>
      <c r="AD909" s="86">
        <f>AVERAGEIFS($D$2:D909, $B$2:B909, B909)</f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f>AVERAGEIFS($C$2:C910, $B$2:B910, B910)</f>
        <v>9.8571428571428577</v>
      </c>
      <c r="AB910" s="86">
        <f>AVERAGEIFS($I$2:I910, $B$2:B910, B910)</f>
        <v>0.43571428571428572</v>
      </c>
      <c r="AC910" s="86">
        <f>AVERAGEIFS($J$2:J910, $B$2:B910, B910)</f>
        <v>0.4709523809523809</v>
      </c>
      <c r="AD910" s="86">
        <f>AVERAGEIFS($D$2:D910, $B$2:B910, B910)</f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f>AVERAGEIFS($C$2:C911, $B$2:B911, B911)</f>
        <v>25.037037037037038</v>
      </c>
      <c r="AB911" s="86">
        <f>AVERAGEIFS($I$2:I911, $B$2:B911, B911)</f>
        <v>0.66666666666666663</v>
      </c>
      <c r="AC911" s="86">
        <f>AVERAGEIFS($J$2:J911, $B$2:B911, B911)</f>
        <v>0.58962962962962961</v>
      </c>
      <c r="AD911" s="86">
        <f>AVERAGEIFS($D$2:D911, $B$2:B911, B911)</f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f>AVERAGEIFS($C$2:C912, $B$2:B912, B912)</f>
        <v>22.571428571428573</v>
      </c>
      <c r="AB912" s="86">
        <f>AVERAGEIFS($I$2:I912, $B$2:B912, B912)</f>
        <v>0.4642857142857143</v>
      </c>
      <c r="AC912" s="86">
        <f>AVERAGEIFS($J$2:J912, $B$2:B912, B912)</f>
        <v>0.51714285714285713</v>
      </c>
      <c r="AD912" s="86">
        <f>AVERAGEIFS($D$2:D912, $B$2:B912, B912)</f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f>AVERAGEIFS($C$2:C913, $B$2:B913, B913)</f>
        <v>11.894736842105264</v>
      </c>
      <c r="AB913" s="86">
        <f>AVERAGEIFS($I$2:I913, $B$2:B913, B913)</f>
        <v>0.45789473684210524</v>
      </c>
      <c r="AC913" s="86">
        <f>AVERAGEIFS($J$2:J913, $B$2:B913, B913)</f>
        <v>0.4957894736842105</v>
      </c>
      <c r="AD913" s="86">
        <f>AVERAGEIFS($D$2:D913, $B$2:B913, B913)</f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f>AVERAGEIFS($C$2:C914, $B$2:B914, B914)</f>
        <v>5</v>
      </c>
      <c r="AB914" s="86">
        <f>AVERAGEIFS($I$2:I914, $B$2:B914, B914)</f>
        <v>0.625</v>
      </c>
      <c r="AC914" s="86">
        <f>AVERAGEIFS($J$2:J914, $B$2:B914, B914)</f>
        <v>0.57999999999999996</v>
      </c>
      <c r="AD914" s="86">
        <f>AVERAGEIFS($D$2:D914, $B$2:B914, B914)</f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f>AVERAGEIFS($C$2:C915, $B$2:B915, B915)</f>
        <v>19.888888888888889</v>
      </c>
      <c r="AB915" s="86">
        <f>AVERAGEIFS($I$2:I915, $B$2:B915, B915)</f>
        <v>0.46111111111111114</v>
      </c>
      <c r="AC915" s="86">
        <f>AVERAGEIFS($J$2:J915, $B$2:B915, B915)</f>
        <v>0.49444444444444446</v>
      </c>
      <c r="AD915" s="86">
        <f>AVERAGEIFS($D$2:D915, $B$2:B915, B915)</f>
        <v>0.44444444444444442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70</v>
      </c>
      <c r="E2" s="4">
        <f>AVERAGEIFS('Tourney History'!C:C,'Tourney History'!B:B,A2)</f>
        <v>23.333333333333332</v>
      </c>
      <c r="F2" s="35">
        <f t="array" ref="F2">MAX(IF('Tourney History'!B:B=A2, 'Tourney History'!C:C))</f>
        <v>35</v>
      </c>
      <c r="G2" s="34">
        <f>COUNTIFS('Tourney History'!B:B,A2,'Tourney History'!D:D, 1)</f>
        <v>2</v>
      </c>
      <c r="H2" s="2">
        <f>COUNTIFS('Tourney History'!B:B,A2,'Tourney History'!D:D, 0)</f>
        <v>1</v>
      </c>
      <c r="I2" s="88">
        <f>LOOKUP(2, 1/('Tourney History'!$B:$B=A2), 'Tourney History'!$AD:$AD)</f>
        <v>0.66666666666666663</v>
      </c>
      <c r="J2" s="34">
        <f>SUMIFS('Tourney History'!F:F,'Tourney History'!B:B,A2)</f>
        <v>8</v>
      </c>
      <c r="K2" s="2">
        <f>SUMIFS('Tourney History'!E:E,'Tourney History'!B:B,A2)-J2</f>
        <v>6</v>
      </c>
      <c r="L2" s="88">
        <f>LOOKUP(2, 1/('Tourney History'!$B:$B=A2), 'Tourney History'!$AB:$AB)</f>
        <v>0.58333333333333337</v>
      </c>
      <c r="M2" s="34">
        <f>SUMIFS('Tourney History'!H:H,'Tourney History'!B:B,A2)</f>
        <v>32</v>
      </c>
      <c r="N2" s="2">
        <f>SUMIFS('Tourney History'!G:G,'Tourney History'!B:B,A2)-M2</f>
        <v>31</v>
      </c>
      <c r="O2" s="88">
        <f>LOOKUP(2, 1/('Tourney History'!$B:$B=A2), 'Tourney History'!$AC:$AC)</f>
        <v>0.5099999999999999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2</v>
      </c>
      <c r="S2" s="2">
        <f>COUNTIFS('Tourney History'!$B:$B,$A$2,'Tourney History'!N:N, 1)</f>
        <v>3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30</v>
      </c>
      <c r="E8" s="4">
        <f>AVERAGEIFS('Tourney History'!C:C,'Tourney History'!B:B,A8)</f>
        <v>10</v>
      </c>
      <c r="F8" s="35">
        <f t="array" ref="F8">MAX(IF('Tourney History'!B:B=A8, 'Tourney History'!C:C))</f>
        <v>12</v>
      </c>
      <c r="G8" s="34">
        <f>COUNTIFS('Tourney History'!B:B,A8,'Tourney History'!D:D, 1)</f>
        <v>3</v>
      </c>
      <c r="H8" s="2">
        <f>COUNTIFS('Tourney History'!B:B,A8,'Tourney History'!D:D, 0)</f>
        <v>0</v>
      </c>
      <c r="I8" s="88">
        <f>LOOKUP(2, 1/('Tourney History'!$B:$B=A8), 'Tourney History'!$AD:$AD)</f>
        <v>1</v>
      </c>
      <c r="J8" s="34">
        <f>SUMIFS('Tourney History'!F:F,'Tourney History'!B:B,A8)</f>
        <v>9</v>
      </c>
      <c r="K8" s="2">
        <f>SUMIFS('Tourney History'!E:E,'Tourney History'!B:B,A8)-J8</f>
        <v>3</v>
      </c>
      <c r="L8" s="88">
        <f>LOOKUP(2, 1/('Tourney History'!$B:$B=A8), 'Tourney History'!$AB:$AB)</f>
        <v>0.78333333333333333</v>
      </c>
      <c r="M8" s="34">
        <f>SUMIFS('Tourney History'!H:H,'Tourney History'!B:B,A8)</f>
        <v>29</v>
      </c>
      <c r="N8" s="2">
        <f>SUMIFS('Tourney History'!G:G,'Tourney History'!B:B,A8)-M8</f>
        <v>18</v>
      </c>
      <c r="O8" s="88">
        <f>LOOKUP(2, 1/('Tourney History'!$B:$B=A8), 'Tourney History'!$AC:$AC)</f>
        <v>0.64666666666666661</v>
      </c>
      <c r="P8" s="2">
        <f>COUNTIFS('Tourney History'!$B:$B,$A$8,'Tourney History'!K:K, 1)</f>
        <v>1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83</v>
      </c>
      <c r="E10" s="4">
        <f>AVERAGEIFS('Tourney History'!C:C,'Tourney History'!B:B,A10)</f>
        <v>20.75</v>
      </c>
      <c r="F10" s="35">
        <f t="array" ref="F10">MAX(IF('Tourney History'!B:B=A10, 'Tourney History'!C:C))</f>
        <v>27</v>
      </c>
      <c r="G10" s="34">
        <f>COUNTIFS('Tourney History'!B:B,A10,'Tourney History'!D:D, 1)</f>
        <v>2</v>
      </c>
      <c r="H10" s="2">
        <f>COUNTIFS('Tourney History'!B:B,A10,'Tourney History'!D:D, 0)</f>
        <v>2</v>
      </c>
      <c r="I10" s="88">
        <f>LOOKUP(2, 1/('Tourney History'!$B:$B=A10), 'Tourney History'!$AD:$AD)</f>
        <v>0.5</v>
      </c>
      <c r="J10" s="34">
        <f>SUMIFS('Tourney History'!F:F,'Tourney History'!B:B,A10)</f>
        <v>10</v>
      </c>
      <c r="K10" s="2">
        <f>SUMIFS('Tourney History'!E:E,'Tourney History'!B:B,A10)-J10</f>
        <v>9</v>
      </c>
      <c r="L10" s="88">
        <f>LOOKUP(2, 1/('Tourney History'!$B:$B=A10), 'Tourney History'!$AB:$AB)</f>
        <v>0.53749999999999998</v>
      </c>
      <c r="M10" s="34">
        <f>SUMIFS('Tourney History'!H:H,'Tourney History'!B:B,A10)</f>
        <v>40</v>
      </c>
      <c r="N10" s="2">
        <f>SUMIFS('Tourney History'!G:G,'Tourney History'!B:B,A10)-M10</f>
        <v>43</v>
      </c>
      <c r="O10" s="88">
        <f>LOOKUP(2, 1/('Tourney History'!$B:$B=A10), 'Tourney History'!$AC:$AC)</f>
        <v>0.48250000000000004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2</v>
      </c>
      <c r="S10" s="2">
        <f>COUNTIFS('Tourney History'!$B:$B,$A$10,'Tourney History'!N:N, 1)</f>
        <v>3</v>
      </c>
      <c r="T10" s="2">
        <f>COUNTIFS('Tourney History'!$B:$B,$A$10,'Tourney History'!O:O, 1)</f>
        <v>1</v>
      </c>
      <c r="U10" s="2">
        <f>COUNTIFS('Tourney History'!$B:$B,$A$10,'Tourney History'!P:P, 1)</f>
        <v>0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55</v>
      </c>
      <c r="E22" s="4">
        <f>AVERAGEIFS('Tourney History'!C:C,'Tourney History'!B:B,A22)</f>
        <v>13.75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9</v>
      </c>
      <c r="K22" s="2">
        <f>SUMIFS('Tourney History'!E:E,'Tourney History'!B:B,A22)-J22</f>
        <v>8</v>
      </c>
      <c r="L22" s="88">
        <f>LOOKUP(2, 1/('Tourney History'!$B:$B=A22), 'Tourney History'!$AB:$AB)</f>
        <v>0.48749999999999999</v>
      </c>
      <c r="M22" s="34">
        <f>SUMIFS('Tourney History'!H:H,'Tourney History'!B:B,A22)</f>
        <v>36</v>
      </c>
      <c r="N22" s="2">
        <f>SUMIFS('Tourney History'!G:G,'Tourney History'!B:B,A22)-M22</f>
        <v>32</v>
      </c>
      <c r="O22" s="88">
        <f>LOOKUP(2, 1/('Tourney History'!$B:$B=A22), 'Tourney History'!$AC:$AC)</f>
        <v>0.51500000000000001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183</v>
      </c>
      <c r="E24" s="4">
        <f>AVERAGEIFS('Tourney History'!C:C,'Tourney History'!B:B,A24)</f>
        <v>18.3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6</v>
      </c>
      <c r="I24" s="88">
        <f>LOOKUP(2, 1/('Tourney History'!$B:$B=A24), 'Tourney History'!$AD:$AD)</f>
        <v>0.4</v>
      </c>
      <c r="J24" s="34">
        <f>SUMIFS('Tourney History'!F:F,'Tourney History'!B:B,A24)</f>
        <v>22</v>
      </c>
      <c r="K24" s="2">
        <f>SUMIFS('Tourney History'!E:E,'Tourney History'!B:B,A24)-J24</f>
        <v>22</v>
      </c>
      <c r="L24" s="88">
        <f>LOOKUP(2, 1/('Tourney History'!$B:$B=A24), 'Tourney History'!$AB:$AB)</f>
        <v>0.51</v>
      </c>
      <c r="M24" s="34">
        <f>SUMIFS('Tourney History'!H:H,'Tourney History'!B:B,A24)</f>
        <v>92</v>
      </c>
      <c r="N24" s="2">
        <f>SUMIFS('Tourney History'!G:G,'Tourney History'!B:B,A24)-M24</f>
        <v>90</v>
      </c>
      <c r="O24" s="88">
        <f>LOOKUP(2, 1/('Tourney History'!$B:$B=A24), 'Tourney History'!$AC:$AC)</f>
        <v>0.5159999999999999</v>
      </c>
      <c r="P24" s="2">
        <f>COUNTIFS('Tourney History'!$B:$B,$A$24,'Tourney History'!K:K, 1)</f>
        <v>2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62</v>
      </c>
      <c r="E25" s="4">
        <f>AVERAGEIFS('Tourney History'!C:C,'Tourney History'!B:B,A25)</f>
        <v>10.333333333333334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3</v>
      </c>
      <c r="I25" s="88">
        <f>LOOKUP(2, 1/('Tourney History'!$B:$B=A25), 'Tourney History'!$AD:$AD)</f>
        <v>0.5</v>
      </c>
      <c r="J25" s="34">
        <f>SUMIFS('Tourney History'!F:F,'Tourney History'!B:B,A25)</f>
        <v>12</v>
      </c>
      <c r="K25" s="2">
        <f>SUMIFS('Tourney History'!E:E,'Tourney History'!B:B,A25)-J25</f>
        <v>12</v>
      </c>
      <c r="L25" s="88">
        <f>LOOKUP(2, 1/('Tourney History'!$B:$B=A25), 'Tourney History'!$AB:$AB)</f>
        <v>0.5</v>
      </c>
      <c r="M25" s="34">
        <f>SUMIFS('Tourney History'!H:H,'Tourney History'!B:B,A25)</f>
        <v>51</v>
      </c>
      <c r="N25" s="2">
        <f>SUMIFS('Tourney History'!G:G,'Tourney History'!B:B,A25)-M25</f>
        <v>50</v>
      </c>
      <c r="O25" s="88">
        <f>LOOKUP(2, 1/('Tourney History'!$B:$B=A25), 'Tourney History'!$AC:$AC)</f>
        <v>0.49500000000000005</v>
      </c>
      <c r="P25" s="2">
        <f>COUNTIFS('Tourney History'!$B:$B,$A$25,'Tourney History'!K:K, 1)</f>
        <v>1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220</v>
      </c>
      <c r="E32" s="4">
        <f>AVERAGEIFS('Tourney History'!C:C,'Tourney History'!B:B,A32)</f>
        <v>31.428571428571427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1</v>
      </c>
      <c r="I32" s="88">
        <f>LOOKUP(2, 1/('Tourney History'!$B:$B=A32), 'Tourney History'!$AD:$AD)</f>
        <v>0.8571428571428571</v>
      </c>
      <c r="J32" s="34">
        <f>SUMIFS('Tourney History'!F:F,'Tourney History'!B:B,A32)</f>
        <v>19</v>
      </c>
      <c r="K32" s="2">
        <f>SUMIFS('Tourney History'!E:E,'Tourney History'!B:B,A32)-J32</f>
        <v>12</v>
      </c>
      <c r="L32" s="88">
        <f>LOOKUP(2, 1/('Tourney History'!$B:$B=A32), 'Tourney History'!$AB:$AB)</f>
        <v>0.61428571428571443</v>
      </c>
      <c r="M32" s="34">
        <f>SUMIFS('Tourney History'!H:H,'Tourney History'!B:B,A32)</f>
        <v>72</v>
      </c>
      <c r="N32" s="2">
        <f>SUMIFS('Tourney History'!G:G,'Tourney History'!B:B,A32)-M32</f>
        <v>59</v>
      </c>
      <c r="O32" s="88">
        <f>LOOKUP(2, 1/('Tourney History'!$B:$B=A32), 'Tourney History'!$AC:$AC)</f>
        <v>0.54714285714285715</v>
      </c>
      <c r="P32" s="2">
        <f>COUNTIFS('Tourney History'!$B:$B,$A$32,'Tourney History'!K:K, 1)</f>
        <v>2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171</v>
      </c>
      <c r="E35" s="4">
        <f>AVERAGEIFS('Tourney History'!C:C,'Tourney History'!B:B,A35)</f>
        <v>28.5</v>
      </c>
      <c r="F35" s="35">
        <f t="array" ref="F35">MAX(IF('Tourney History'!B:B=A35, 'Tourney History'!C:C))</f>
        <v>40</v>
      </c>
      <c r="G35" s="34">
        <f>COUNTIFS('Tourney History'!B:B,A35,'Tourney History'!D:D, 1)</f>
        <v>3</v>
      </c>
      <c r="H35" s="2">
        <f>COUNTIFS('Tourney History'!B:B,A35,'Tourney History'!D:D, 0)</f>
        <v>3</v>
      </c>
      <c r="I35" s="88">
        <f>LOOKUP(2, 1/('Tourney History'!$B:$B=A35), 'Tourney History'!$AD:$AD)</f>
        <v>0.5</v>
      </c>
      <c r="J35" s="34">
        <f>SUMIFS('Tourney History'!F:F,'Tourney History'!B:B,A35)</f>
        <v>14</v>
      </c>
      <c r="K35" s="2">
        <f>SUMIFS('Tourney History'!E:E,'Tourney History'!B:B,A35)-J35</f>
        <v>14</v>
      </c>
      <c r="L35" s="88">
        <f>LOOKUP(2, 1/('Tourney History'!$B:$B=A35), 'Tourney History'!$AB:$AB)</f>
        <v>0.5</v>
      </c>
      <c r="M35" s="34">
        <f>SUMIFS('Tourney History'!H:H,'Tourney History'!B:B,A35)</f>
        <v>60</v>
      </c>
      <c r="N35" s="2">
        <f>SUMIFS('Tourney History'!G:G,'Tourney History'!B:B,A35)-M35</f>
        <v>62</v>
      </c>
      <c r="O35" s="88">
        <f>LOOKUP(2, 1/('Tourney History'!$B:$B=A35), 'Tourney History'!$AC:$AC)</f>
        <v>0.49000000000000005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2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122</v>
      </c>
      <c r="E36" s="4">
        <f>AVERAGEIFS('Tourney History'!C:C,'Tourney History'!B:B,A36)</f>
        <v>30.5</v>
      </c>
      <c r="F36" s="35">
        <f t="array" ref="F36">MAX(IF('Tourney History'!B:B=A36, 'Tourney History'!C:C))</f>
        <v>35</v>
      </c>
      <c r="G36" s="34">
        <f>COUNTIFS('Tourney History'!B:B,A36,'Tourney History'!D:D, 1)</f>
        <v>2</v>
      </c>
      <c r="H36" s="2">
        <f>COUNTIFS('Tourney History'!B:B,A36,'Tourney History'!D:D, 0)</f>
        <v>2</v>
      </c>
      <c r="I36" s="88">
        <f>LOOKUP(2, 1/('Tourney History'!$B:$B=A36), 'Tourney History'!$AD:$AD)</f>
        <v>0.5</v>
      </c>
      <c r="J36" s="34">
        <f>SUMIFS('Tourney History'!F:F,'Tourney History'!B:B,A36)</f>
        <v>10</v>
      </c>
      <c r="K36" s="2">
        <f>SUMIFS('Tourney History'!E:E,'Tourney History'!B:B,A36)-J36</f>
        <v>9</v>
      </c>
      <c r="L36" s="88">
        <f>LOOKUP(2, 1/('Tourney History'!$B:$B=A36), 'Tourney History'!$AB:$AB)</f>
        <v>0.53749999999999998</v>
      </c>
      <c r="M36" s="34">
        <f>SUMIFS('Tourney History'!H:H,'Tourney History'!B:B,A36)</f>
        <v>40</v>
      </c>
      <c r="N36" s="2">
        <f>SUMIFS('Tourney History'!G:G,'Tourney History'!B:B,A36)-M36</f>
        <v>43</v>
      </c>
      <c r="O36" s="88">
        <f>LOOKUP(2, 1/('Tourney History'!$B:$B=A36), 'Tourney History'!$AC:$AC)</f>
        <v>0.48250000000000004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2</v>
      </c>
      <c r="S36" s="2">
        <f>COUNTIFS('Tourney History'!$B:$B,$A$36,'Tourney History'!N:N, 1)</f>
        <v>3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325</v>
      </c>
      <c r="E39" s="4">
        <f>AVERAGEIFS('Tourney History'!C:C,'Tourney History'!B:B,A39)</f>
        <v>32.5</v>
      </c>
      <c r="F39" s="35">
        <f t="array" ref="F39">MAX(IF('Tourney History'!B:B=A39, 'Tourney History'!C:C))</f>
        <v>66</v>
      </c>
      <c r="G39" s="34">
        <f>COUNTIFS('Tourney History'!B:B,A39,'Tourney History'!D:D, 1)</f>
        <v>7</v>
      </c>
      <c r="H39" s="2">
        <f>COUNTIFS('Tourney History'!B:B,A39,'Tourney History'!D:D, 0)</f>
        <v>3</v>
      </c>
      <c r="I39" s="88">
        <f>LOOKUP(2, 1/('Tourney History'!$B:$B=A39), 'Tourney History'!$AD:$AD)</f>
        <v>0.7</v>
      </c>
      <c r="J39" s="34">
        <f>SUMIFS('Tourney History'!F:F,'Tourney History'!B:B,A39)</f>
        <v>26</v>
      </c>
      <c r="K39" s="2">
        <f>SUMIFS('Tourney History'!E:E,'Tourney History'!B:B,A39)-J39</f>
        <v>16</v>
      </c>
      <c r="L39" s="88">
        <f>LOOKUP(2, 1/('Tourney History'!$B:$B=A39), 'Tourney History'!$AB:$AB)</f>
        <v>0.65</v>
      </c>
      <c r="M39" s="34">
        <f>SUMIFS('Tourney History'!H:H,'Tourney History'!B:B,A39)</f>
        <v>95</v>
      </c>
      <c r="N39" s="2">
        <f>SUMIFS('Tourney History'!G:G,'Tourney History'!B:B,A39)-M39</f>
        <v>85</v>
      </c>
      <c r="O39" s="88">
        <f>LOOKUP(2, 1/('Tourney History'!$B:$B=A39), 'Tourney History'!$AC:$AC)</f>
        <v>0.54399999999999993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4</v>
      </c>
      <c r="S39" s="2">
        <f>COUNTIFS('Tourney History'!$B:$B,$A$39,'Tourney History'!N:N, 1)</f>
        <v>3</v>
      </c>
      <c r="T39" s="2">
        <f>COUNTIFS('Tourney History'!$B:$B,$A$39,'Tourney History'!O:O, 1)</f>
        <v>2</v>
      </c>
      <c r="U39" s="2">
        <f>COUNTIFS('Tourney History'!$B:$B,$A$39,'Tourney History'!P:P, 1)</f>
        <v>3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145</v>
      </c>
      <c r="E41" s="4">
        <f>AVERAGEIFS('Tourney History'!C:C,'Tourney History'!B:B,A41)</f>
        <v>48.333333333333336</v>
      </c>
      <c r="F41" s="35">
        <f t="array" ref="F41">MAX(IF('Tourney History'!B:B=A41, 'Tourney History'!C:C))</f>
        <v>50</v>
      </c>
      <c r="G41" s="34">
        <f>COUNTIFS('Tourney History'!B:B,A41,'Tourney History'!D:D, 1)</f>
        <v>2</v>
      </c>
      <c r="H41" s="2">
        <f>COUNTIFS('Tourney History'!B:B,A41,'Tourney History'!D:D, 0)</f>
        <v>1</v>
      </c>
      <c r="I41" s="88">
        <f>LOOKUP(2, 1/('Tourney History'!$B:$B=A41), 'Tourney History'!$AD:$AD)</f>
        <v>0.66666666666666663</v>
      </c>
      <c r="J41" s="34">
        <f>SUMIFS('Tourney History'!F:F,'Tourney History'!B:B,A41)</f>
        <v>8</v>
      </c>
      <c r="K41" s="2">
        <f>SUMIFS('Tourney History'!E:E,'Tourney History'!B:B,A41)-J41</f>
        <v>6</v>
      </c>
      <c r="L41" s="88">
        <f>LOOKUP(2, 1/('Tourney History'!$B:$B=A41), 'Tourney History'!$AB:$AB)</f>
        <v>0.58333333333333337</v>
      </c>
      <c r="M41" s="34">
        <f>SUMIFS('Tourney History'!H:H,'Tourney History'!B:B,A41)</f>
        <v>32</v>
      </c>
      <c r="N41" s="2">
        <f>SUMIFS('Tourney History'!G:G,'Tourney History'!B:B,A41)-M41</f>
        <v>31</v>
      </c>
      <c r="O41" s="88">
        <f>LOOKUP(2, 1/('Tourney History'!$B:$B=A41), 'Tourney History'!$AC:$AC)</f>
        <v>0.5099999999999999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2</v>
      </c>
      <c r="S41" s="2">
        <f>COUNTIFS('Tourney History'!$B:$B,$A$41,'Tourney History'!N:N, 1)</f>
        <v>3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160</v>
      </c>
      <c r="E44" s="4">
        <f>AVERAGEIFS('Tourney History'!C:C,'Tourney History'!B:B,A44)</f>
        <v>26.666666666666668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1</v>
      </c>
      <c r="I44" s="88">
        <f>LOOKUP(2, 1/('Tourney History'!$B:$B=A44), 'Tourney History'!$AD:$AD)</f>
        <v>0.83333333333333337</v>
      </c>
      <c r="J44" s="34">
        <f>SUMIFS('Tourney History'!F:F,'Tourney History'!B:B,A44)</f>
        <v>15</v>
      </c>
      <c r="K44" s="2">
        <f>SUMIFS('Tourney History'!E:E,'Tourney History'!B:B,A44)-J44</f>
        <v>11</v>
      </c>
      <c r="L44" s="88">
        <f>LOOKUP(2, 1/('Tourney History'!$B:$B=A44), 'Tourney History'!$AB:$AB)</f>
        <v>0.55000000000000004</v>
      </c>
      <c r="M44" s="34">
        <f>SUMIFS('Tourney History'!H:H,'Tourney History'!B:B,A44)</f>
        <v>56</v>
      </c>
      <c r="N44" s="2">
        <f>SUMIFS('Tourney History'!G:G,'Tourney History'!B:B,A44)-M44</f>
        <v>48</v>
      </c>
      <c r="O44" s="88">
        <f>LOOKUP(2, 1/('Tourney History'!$B:$B=A44), 'Tourney History'!$AC:$AC)</f>
        <v>0.51500000000000001</v>
      </c>
      <c r="P44" s="2">
        <f>COUNTIFS('Tourney History'!$B:$B,$A$44,'Tourney History'!K:K, 1)</f>
        <v>2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79"/>
  <sheetViews>
    <sheetView topLeftCell="A230" workbookViewId="0">
      <selection activeCell="AA267" sqref="AA267:AD27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0" activePane="bottomRight" state="frozen"/>
      <selection pane="topRight" activeCell="B1" sqref="B1"/>
      <selection pane="bottomLeft" activeCell="A2" sqref="A2"/>
      <selection pane="bottomRight" activeCell="C53" sqref="C5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388</v>
      </c>
      <c r="G2" s="66">
        <f>AVERAGEIFS('BA History'!C:C,'BA History'!B:B,A2)</f>
        <v>12.516129032258064</v>
      </c>
      <c r="H2" s="66">
        <f t="array" ref="H2">MEDIAN(IF('BA History'!B:B=A2, 'BA History'!C:C))</f>
        <v>12</v>
      </c>
      <c r="I2" s="35">
        <f t="array" ref="I2">MAX(IF('BA History'!B:B=A2, 'BA History'!C:C))</f>
        <v>23</v>
      </c>
      <c r="J2" s="34">
        <f>COUNTIFS('BA History'!B:B,A2,'BA History'!D:D, 1)</f>
        <v>15</v>
      </c>
      <c r="K2" s="2">
        <f>COUNTIFS('BA History'!B:B,A2,'BA History'!D:D, 0)</f>
        <v>16</v>
      </c>
      <c r="L2" s="75">
        <f>LOOKUP(2, 1/('BA History'!$B:$B=A2), 'BA History'!$AK:$AK)</f>
        <v>0.4838709677419355</v>
      </c>
      <c r="M2" s="34">
        <f>SUMIFS('BA History'!F:F,'BA History'!B:B,A2)</f>
        <v>65</v>
      </c>
      <c r="N2" s="2">
        <f>SUMIFS('BA History'!E:E,'BA History'!B:B,A2)-M2</f>
        <v>63</v>
      </c>
      <c r="O2" s="75">
        <f>LOOKUP(2, 1/('BA History'!$B:$B=A2), 'BA History'!$AI:$AI)</f>
        <v>0.51129032258064522</v>
      </c>
      <c r="P2" s="34">
        <f>SUMIFS('BA History'!H:H,'BA History'!B:B,A2)</f>
        <v>268</v>
      </c>
      <c r="Q2" s="2">
        <f>SUMIFS('BA History'!G:G,'BA History'!B:B,A2)-P2</f>
        <v>263</v>
      </c>
      <c r="R2" s="89">
        <f>LOOKUP(2, 1/('BA History'!$B:$B=A2), 'BA History'!$AJ:$AJ)</f>
        <v>0.50451612903225806</v>
      </c>
      <c r="S2" s="2">
        <f>COUNTIFS('BA History'!$B:$B,$A$2,'BA History'!K:K, 1)</f>
        <v>4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8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3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9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6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259</v>
      </c>
      <c r="G3" s="66">
        <f>AVERAGEIFS('BA History'!C:C,'BA History'!B:B,A3)</f>
        <v>15.235294117647058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10</v>
      </c>
      <c r="K3" s="2">
        <f>COUNTIFS('BA History'!B:B,A3,'BA History'!D:D, 0)</f>
        <v>7</v>
      </c>
      <c r="L3" s="75">
        <f>LOOKUP(2, 1/('BA History'!$B:$B=A3), 'BA History'!$AK:$AK)</f>
        <v>0.58823529411764708</v>
      </c>
      <c r="M3" s="34">
        <f>SUMIFS('BA History'!F:F,'BA History'!B:B,A3)</f>
        <v>40</v>
      </c>
      <c r="N3" s="2">
        <f>SUMIFS('BA History'!E:E,'BA History'!B:B,A3)-M3</f>
        <v>28</v>
      </c>
      <c r="O3" s="75">
        <f>LOOKUP(2, 1/('BA History'!$B:$B=A3), 'BA History'!$AI:$AI)</f>
        <v>0.60882352941176465</v>
      </c>
      <c r="P3" s="34">
        <f>SUMIFS('BA History'!H:H,'BA History'!B:B,A3)</f>
        <v>151</v>
      </c>
      <c r="Q3" s="2">
        <f>SUMIFS('BA History'!G:G,'BA History'!B:B,A3)-P3</f>
        <v>132</v>
      </c>
      <c r="R3" s="89">
        <f>LOOKUP(2, 1/('BA History'!$B:$B=A3), 'BA History'!$AJ:$AJ)</f>
        <v>0.53529411764705881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1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4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4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764</v>
      </c>
      <c r="G5" s="66">
        <f>AVERAGEIFS('BA History'!C:C,'BA History'!B:B,A5)</f>
        <v>16.608695652173914</v>
      </c>
      <c r="H5" s="66">
        <f t="array" ref="H5">MEDIAN(IF('BA History'!B:B=A5, 'BA History'!C:C))</f>
        <v>15</v>
      </c>
      <c r="I5" s="35">
        <f t="array" ref="I5">MAX(IF('BA History'!B:B=A5, 'BA History'!C:C))</f>
        <v>44</v>
      </c>
      <c r="J5" s="34">
        <f>COUNTIFS('BA History'!B:B,A5,'BA History'!D:D, 1)</f>
        <v>25</v>
      </c>
      <c r="K5" s="2">
        <f>COUNTIFS('BA History'!B:B,A5,'BA History'!D:D, 0)</f>
        <v>21</v>
      </c>
      <c r="L5" s="75">
        <f>LOOKUP(2, 1/('BA History'!$B:$B=A5), 'BA History'!$AK:$AK)</f>
        <v>0.54347826086956519</v>
      </c>
      <c r="M5" s="34">
        <f>SUMIFS('BA History'!F:F,'BA History'!B:B,A5)</f>
        <v>98</v>
      </c>
      <c r="N5" s="2">
        <f>SUMIFS('BA History'!E:E,'BA History'!B:B,A5)-M5</f>
        <v>94</v>
      </c>
      <c r="O5" s="75">
        <f>LOOKUP(2, 1/('BA History'!$B:$B=A5), 'BA History'!$AI:$AI)</f>
        <v>0.5</v>
      </c>
      <c r="P5" s="34">
        <f>SUMIFS('BA History'!H:H,'BA History'!B:B,A5)</f>
        <v>399</v>
      </c>
      <c r="Q5" s="2">
        <f>SUMIFS('BA History'!G:G,'BA History'!B:B,A5)-P5</f>
        <v>405</v>
      </c>
      <c r="R5" s="89">
        <f>LOOKUP(2, 1/('BA History'!$B:$B=A5), 'BA History'!$AJ:$AJ)</f>
        <v>0.48999999999999988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8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4</v>
      </c>
      <c r="AD5" s="2">
        <f>COUNTIFS('BA History'!$B:$B,$A$5,'BA History'!V:V, 1)</f>
        <v>7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1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4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8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466</v>
      </c>
      <c r="G7" s="66">
        <f>AVERAGEIFS('BA History'!C:C,'BA History'!B:B,A7)</f>
        <v>10.130434782608695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20</v>
      </c>
      <c r="K7" s="2">
        <f>COUNTIFS('BA History'!B:B,A7,'BA History'!D:D, 0)</f>
        <v>26</v>
      </c>
      <c r="L7" s="75">
        <f>LOOKUP(2, 1/('BA History'!$B:$B=A7), 'BA History'!$AK:$AK)</f>
        <v>0.43478260869565216</v>
      </c>
      <c r="M7" s="34">
        <f>SUMIFS('BA History'!F:F,'BA History'!B:B,A7)</f>
        <v>89</v>
      </c>
      <c r="N7" s="2">
        <f>SUMIFS('BA History'!E:E,'BA History'!B:B,A7)-M7</f>
        <v>99</v>
      </c>
      <c r="O7" s="75">
        <f>LOOKUP(2, 1/('BA History'!$B:$B=A7), 'BA History'!$AI:$AI)</f>
        <v>0.46152173913043482</v>
      </c>
      <c r="P7" s="34">
        <f>SUMIFS('BA History'!H:H,'BA History'!B:B,A7)</f>
        <v>384</v>
      </c>
      <c r="Q7" s="2">
        <f>SUMIFS('BA History'!G:G,'BA History'!B:B,A7)-P7</f>
        <v>400</v>
      </c>
      <c r="R7" s="89">
        <f>LOOKUP(2, 1/('BA History'!$B:$B=A7), 'BA History'!$AJ:$AJ)</f>
        <v>0.4854347826086956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3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11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11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1188</v>
      </c>
      <c r="G9" s="66">
        <f>AVERAGEIFS('BA History'!C:C,'BA History'!B:B,A9)</f>
        <v>18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31</v>
      </c>
      <c r="K9" s="2">
        <f>COUNTIFS('BA History'!B:B,A9,'BA History'!D:D, 0)</f>
        <v>35</v>
      </c>
      <c r="L9" s="75">
        <f>LOOKUP(2, 1/('BA History'!$B:$B=A9), 'BA History'!$AK:$AK)</f>
        <v>0.46969696969696972</v>
      </c>
      <c r="M9" s="34">
        <f>SUMIFS('BA History'!F:F,'BA History'!B:B,A9)</f>
        <v>126</v>
      </c>
      <c r="N9" s="2">
        <f>SUMIFS('BA History'!E:E,'BA History'!B:B,A9)-M9</f>
        <v>142</v>
      </c>
      <c r="O9" s="75">
        <f>LOOKUP(2, 1/('BA History'!$B:$B=A9), 'BA History'!$AI:$AI)</f>
        <v>0.46363636363636368</v>
      </c>
      <c r="P9" s="34">
        <f>SUMIFS('BA History'!H:H,'BA History'!B:B,A9)</f>
        <v>536</v>
      </c>
      <c r="Q9" s="2">
        <f>SUMIFS('BA History'!G:G,'BA History'!B:B,A9)-P9</f>
        <v>580</v>
      </c>
      <c r="R9" s="89">
        <f>LOOKUP(2, 1/('BA History'!$B:$B=A9), 'BA History'!$AJ:$AJ)</f>
        <v>0.47318181818181809</v>
      </c>
      <c r="S9" s="2">
        <f>COUNTIFS('BA History'!$B:$B,$A$9,'BA History'!K:K, 1)</f>
        <v>10</v>
      </c>
      <c r="T9" s="2">
        <f>COUNTIFS('BA History'!$B:$B,$A$9,'BA History'!L:L, 1)</f>
        <v>9</v>
      </c>
      <c r="U9" s="2">
        <f>COUNTIFS('BA History'!$B:$B,$A$9,'BA History'!M:M, 1)</f>
        <v>8</v>
      </c>
      <c r="V9" s="2">
        <f>COUNTIFS('BA History'!$B:$B,$A$9,'BA History'!N:N, 1)</f>
        <v>12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5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13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16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465</v>
      </c>
      <c r="G10" s="66">
        <f>AVERAGEIFS('BA History'!C:C,'BA History'!B:B,A10)</f>
        <v>20.217391304347824</v>
      </c>
      <c r="H10" s="66">
        <f t="array" ref="H10">MEDIAN(IF('BA History'!B:B=A10, 'BA History'!C:C))</f>
        <v>21</v>
      </c>
      <c r="I10" s="35">
        <f t="array" ref="I10">MAX(IF('BA History'!B:B=A10, 'BA History'!C:C))</f>
        <v>30</v>
      </c>
      <c r="J10" s="34">
        <f>COUNTIFS('BA History'!B:B,A10,'BA History'!D:D, 1)</f>
        <v>13</v>
      </c>
      <c r="K10" s="2">
        <f>COUNTIFS('BA History'!B:B,A10,'BA History'!D:D, 0)</f>
        <v>10</v>
      </c>
      <c r="L10" s="75">
        <f>LOOKUP(2, 1/('BA History'!$B:$B=A10), 'BA History'!$AK:$AK)</f>
        <v>0.56521739130434778</v>
      </c>
      <c r="M10" s="34">
        <f>SUMIFS('BA History'!F:F,'BA History'!B:B,A10)</f>
        <v>51</v>
      </c>
      <c r="N10" s="2">
        <f>SUMIFS('BA History'!E:E,'BA History'!B:B,A10)-M10</f>
        <v>45</v>
      </c>
      <c r="O10" s="75">
        <f>LOOKUP(2, 1/('BA History'!$B:$B=A10), 'BA History'!$AI:$AI)</f>
        <v>0.53260869565217384</v>
      </c>
      <c r="P10" s="34">
        <f>SUMIFS('BA History'!H:H,'BA History'!B:B,A10)</f>
        <v>205</v>
      </c>
      <c r="Q10" s="2">
        <f>SUMIFS('BA History'!G:G,'BA History'!B:B,A10)-P10</f>
        <v>190</v>
      </c>
      <c r="R10" s="89">
        <f>LOOKUP(2, 1/('BA History'!$B:$B=A10), 'BA History'!$AJ:$AJ)</f>
        <v>0.52652173913043465</v>
      </c>
      <c r="S10" s="2">
        <f>COUNTIFS('BA History'!$B:$B,$A$10,'BA History'!K:K, 1)</f>
        <v>5</v>
      </c>
      <c r="T10" s="2">
        <f>COUNTIFS('BA History'!$B:$B,$A$10,'BA History'!L:L, 1)</f>
        <v>1</v>
      </c>
      <c r="U10" s="2">
        <f>COUNTIFS('BA History'!$B:$B,$A$10,'BA History'!M:M, 1)</f>
        <v>4</v>
      </c>
      <c r="V10" s="2">
        <f>COUNTIFS('BA History'!$B:$B,$A$10,'BA History'!N:N, 1)</f>
        <v>9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1</v>
      </c>
      <c r="AB10" s="2">
        <f>COUNTIFS('BA History'!$B:$B,$A$10,'BA History'!T:T, 1)</f>
        <v>0</v>
      </c>
      <c r="AC10" s="2">
        <f>COUNTIFS('BA History'!$B:$B,$A$10,'BA History'!U:U, 1)</f>
        <v>2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4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7</v>
      </c>
      <c r="AL10" s="2">
        <f>COUNTIFS('BA History'!$B:$B,$A$10,'BA History'!AD:AD, 1)</f>
        <v>0</v>
      </c>
      <c r="AM10" s="2">
        <f>COUNTIFS('BA History'!$B:$B,$A$10,'BA History'!AE:AE, 1)</f>
        <v>6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57</v>
      </c>
      <c r="G11" s="66">
        <f>AVERAGEIFS('BA History'!C:C,'BA History'!B:B,A11)</f>
        <v>5.7</v>
      </c>
      <c r="H11" s="66">
        <f t="array" ref="H11">MEDIAN(IF('BA History'!B:B=A11, 'BA History'!C:C))</f>
        <v>5.5</v>
      </c>
      <c r="I11" s="35">
        <f t="array" ref="I11">MAX(IF('BA History'!B:B=A11, 'BA History'!C:C))</f>
        <v>12</v>
      </c>
      <c r="J11" s="34">
        <f>COUNTIFS('BA History'!B:B,A11,'BA History'!D:D, 1)</f>
        <v>7</v>
      </c>
      <c r="K11" s="2">
        <f>COUNTIFS('BA History'!B:B,A11,'BA History'!D:D, 0)</f>
        <v>3</v>
      </c>
      <c r="L11" s="75">
        <f>LOOKUP(2, 1/('BA History'!$B:$B=A11), 'BA History'!$AK:$AK)</f>
        <v>0.7</v>
      </c>
      <c r="M11" s="34">
        <f>SUMIFS('BA History'!F:F,'BA History'!B:B,A11)</f>
        <v>24</v>
      </c>
      <c r="N11" s="2">
        <f>SUMIFS('BA History'!E:E,'BA History'!B:B,A11)-M11</f>
        <v>14</v>
      </c>
      <c r="O11" s="75">
        <f>LOOKUP(2, 1/('BA History'!$B:$B=A11), 'BA History'!$AI:$AI)</f>
        <v>0.65999999999999992</v>
      </c>
      <c r="P11" s="34">
        <f>SUMIFS('BA History'!H:H,'BA History'!B:B,A11)</f>
        <v>88</v>
      </c>
      <c r="Q11" s="2">
        <f>SUMIFS('BA History'!G:G,'BA History'!B:B,A11)-P11</f>
        <v>75</v>
      </c>
      <c r="R11" s="89">
        <f>LOOKUP(2, 1/('BA History'!$B:$B=A11), 'BA History'!$AJ:$AJ)</f>
        <v>0.55399999999999994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3</v>
      </c>
      <c r="V11" s="2">
        <f>COUNTIFS('BA History'!$B:$B,$A$11,'BA History'!N:N, 1)</f>
        <v>5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2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3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121</v>
      </c>
      <c r="G12" s="66">
        <f>AVERAGEIFS('BA History'!C:C,'BA History'!B:B,A12)</f>
        <v>13.444444444444445</v>
      </c>
      <c r="H12" s="66">
        <f t="array" ref="H12">MEDIAN(IF('BA History'!B:B=A12, 'BA History'!C:C))</f>
        <v>12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3</v>
      </c>
      <c r="L12" s="75">
        <f>LOOKUP(2, 1/('BA History'!$B:$B=A12), 'BA History'!$AK:$AK)</f>
        <v>0.66666666666666663</v>
      </c>
      <c r="M12" s="34">
        <f>SUMIFS('BA History'!F:F,'BA History'!B:B,A12)</f>
        <v>22</v>
      </c>
      <c r="N12" s="2">
        <f>SUMIFS('BA History'!E:E,'BA History'!B:B,A12)-M12</f>
        <v>13</v>
      </c>
      <c r="O12" s="75">
        <f>LOOKUP(2, 1/('BA History'!$B:$B=A12), 'BA History'!$AI:$AI)</f>
        <v>0.65555555555555556</v>
      </c>
      <c r="P12" s="34">
        <f>SUMIFS('BA History'!H:H,'BA History'!B:B,A12)</f>
        <v>83</v>
      </c>
      <c r="Q12" s="2">
        <f>SUMIFS('BA History'!G:G,'BA History'!B:B,A12)-P12</f>
        <v>60</v>
      </c>
      <c r="R12" s="89">
        <f>LOOKUP(2, 1/('BA History'!$B:$B=A12), 'BA History'!$AJ:$AJ)</f>
        <v>0.60888888888888903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3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333</v>
      </c>
      <c r="G13" s="66">
        <f>AVERAGEIFS('BA History'!C:C,'BA History'!B:B,A13)</f>
        <v>13.32</v>
      </c>
      <c r="H13" s="66">
        <f t="array" ref="H13">MEDIAN(IF('BA History'!B:B=A13, 'BA History'!C:C))</f>
        <v>13</v>
      </c>
      <c r="I13" s="35">
        <f t="array" ref="I13">MAX(IF('BA History'!B:B=A13, 'BA History'!C:C))</f>
        <v>24</v>
      </c>
      <c r="J13" s="34">
        <f>COUNTIFS('BA History'!B:B,A13,'BA History'!D:D, 1)</f>
        <v>15</v>
      </c>
      <c r="K13" s="2">
        <f>COUNTIFS('BA History'!B:B,A13,'BA History'!D:D, 0)</f>
        <v>10</v>
      </c>
      <c r="L13" s="75">
        <f>LOOKUP(2, 1/('BA History'!$B:$B=A13), 'BA History'!$AK:$AK)</f>
        <v>0.6</v>
      </c>
      <c r="M13" s="34">
        <f>SUMIFS('BA History'!F:F,'BA History'!B:B,A13)</f>
        <v>58</v>
      </c>
      <c r="N13" s="2">
        <f>SUMIFS('BA History'!E:E,'BA History'!B:B,A13)-M13</f>
        <v>49</v>
      </c>
      <c r="O13" s="75">
        <f>LOOKUP(2, 1/('BA History'!$B:$B=A13), 'BA History'!$AI:$AI)</f>
        <v>0.55199999999999994</v>
      </c>
      <c r="P13" s="34">
        <f>SUMIFS('BA History'!H:H,'BA History'!B:B,A13)</f>
        <v>228</v>
      </c>
      <c r="Q13" s="2">
        <f>SUMIFS('BA History'!G:G,'BA History'!B:B,A13)-P13</f>
        <v>219</v>
      </c>
      <c r="R13" s="89">
        <f>LOOKUP(2, 1/('BA History'!$B:$B=A13), 'BA History'!$AJ:$AJ)</f>
        <v>0.51159999999999994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7</v>
      </c>
      <c r="V13" s="2">
        <f>COUNTIFS('BA History'!$B:$B,$A$13,'BA History'!N:N, 1)</f>
        <v>4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1</v>
      </c>
      <c r="AB13" s="2">
        <f>COUNTIFS('BA History'!$B:$B,$A$13,'BA History'!T:T, 1)</f>
        <v>0</v>
      </c>
      <c r="AC13" s="2">
        <f>COUNTIFS('BA History'!$B:$B,$A$13,'BA History'!U:U, 1)</f>
        <v>3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6</v>
      </c>
      <c r="AI13" s="2">
        <f>COUNTIFS('BA History'!$B:$B,$A13,'BA History'!AA:AA, 1)</f>
        <v>1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4</v>
      </c>
      <c r="AN13" s="2">
        <f>COUNTIFS('BA History'!$B:$B,$A$13,'BA History'!AF:AF, 1)</f>
        <v>0</v>
      </c>
      <c r="AO13" s="2">
        <f>COUNTIFS('BA History'!$B:$B,$A$13,'BA History'!AG:AG, 1)</f>
        <v>6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254</v>
      </c>
      <c r="G15" s="66">
        <f>AVERAGEIFS('BA History'!C:C,'BA History'!B:B,A15)</f>
        <v>12.7</v>
      </c>
      <c r="H15" s="66">
        <f t="array" ref="H15">MEDIAN(IF('BA History'!B:B=A15, 'BA History'!C:C))</f>
        <v>14</v>
      </c>
      <c r="I15" s="35">
        <f t="array" ref="I15">MAX(IF('BA History'!B:B=A15, 'BA History'!C:C))</f>
        <v>20</v>
      </c>
      <c r="J15" s="34">
        <f>COUNTIFS('BA History'!B:B,A15,'BA History'!D:D, 1)</f>
        <v>9</v>
      </c>
      <c r="K15" s="2">
        <f>COUNTIFS('BA History'!B:B,A15,'BA History'!D:D, 0)</f>
        <v>11</v>
      </c>
      <c r="L15" s="75">
        <f>LOOKUP(2, 1/('BA History'!$B:$B=A15), 'BA History'!$AK:$AK)</f>
        <v>0.45</v>
      </c>
      <c r="M15" s="34">
        <f>SUMIFS('BA History'!F:F,'BA History'!B:B,A15)</f>
        <v>39</v>
      </c>
      <c r="N15" s="2">
        <f>SUMIFS('BA History'!E:E,'BA History'!B:B,A15)-M15</f>
        <v>42</v>
      </c>
      <c r="O15" s="75">
        <f>LOOKUP(2, 1/('BA History'!$B:$B=A15), 'BA History'!$AI:$AI)</f>
        <v>0.48749999999999999</v>
      </c>
      <c r="P15" s="34">
        <f>SUMIFS('BA History'!H:H,'BA History'!B:B,A15)</f>
        <v>155</v>
      </c>
      <c r="Q15" s="2">
        <f>SUMIFS('BA History'!G:G,'BA History'!B:B,A15)-P15</f>
        <v>183</v>
      </c>
      <c r="R15" s="89">
        <f>LOOKUP(2, 1/('BA History'!$B:$B=A15), 'BA History'!$AJ:$AJ)</f>
        <v>0.4539999999999999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4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6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5</v>
      </c>
      <c r="AI15" s="2">
        <f>COUNTIFS('BA History'!$B:$B,$A15,'BA History'!AA:AA, 1)</f>
        <v>1</v>
      </c>
      <c r="AJ15" s="2">
        <f>COUNTIFS('BA History'!$B:$B,$A$15,'BA History'!AB:AB, 1)</f>
        <v>1</v>
      </c>
      <c r="AK15" s="2">
        <f>COUNTIFS('BA History'!$B:$B,$A$15,'BA History'!AC:AC, 1)</f>
        <v>6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305</v>
      </c>
      <c r="G17" s="66">
        <f>AVERAGEIFS('BA History'!C:C,'BA History'!B:B,A17)</f>
        <v>14.523809523809524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13</v>
      </c>
      <c r="L17" s="75">
        <f>LOOKUP(2, 1/('BA History'!$B:$B=A17), 'BA History'!$AK:$AK)</f>
        <v>0.38095238095238093</v>
      </c>
      <c r="M17" s="34">
        <f>SUMIFS('BA History'!F:F,'BA History'!B:B,A17)</f>
        <v>41</v>
      </c>
      <c r="N17" s="2">
        <f>SUMIFS('BA History'!E:E,'BA History'!B:B,A17)-M17</f>
        <v>50</v>
      </c>
      <c r="O17" s="75">
        <f>LOOKUP(2, 1/('BA History'!$B:$B=A17), 'BA History'!$AI:$AI)</f>
        <v>0.42857142857142855</v>
      </c>
      <c r="P17" s="34">
        <f>SUMIFS('BA History'!H:H,'BA History'!B:B,A17)</f>
        <v>184</v>
      </c>
      <c r="Q17" s="2">
        <f>SUMIFS('BA History'!G:G,'BA History'!B:B,A17)-P17</f>
        <v>191</v>
      </c>
      <c r="R17" s="89">
        <f>LOOKUP(2, 1/('BA History'!$B:$B=A17), 'BA History'!$AJ:$AJ)</f>
        <v>0.48142857142857143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1034</v>
      </c>
      <c r="G20" s="66">
        <f>AVERAGEIFS('BA History'!C:C,'BA History'!B:B,A20)</f>
        <v>18.140350877192983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27</v>
      </c>
      <c r="K20" s="2">
        <f>COUNTIFS('BA History'!B:B,A20,'BA History'!D:D, 0)</f>
        <v>30</v>
      </c>
      <c r="L20" s="75">
        <f>LOOKUP(2, 1/('BA History'!$B:$B=A20), 'BA History'!$AK:$AK)</f>
        <v>0.47368421052631576</v>
      </c>
      <c r="M20" s="34">
        <f>SUMIFS('BA History'!F:F,'BA History'!B:B,A20)</f>
        <v>111</v>
      </c>
      <c r="N20" s="2">
        <f>SUMIFS('BA History'!E:E,'BA History'!B:B,A20)-M20</f>
        <v>117</v>
      </c>
      <c r="O20" s="75">
        <f>LOOKUP(2, 1/('BA History'!$B:$B=A20), 'BA History'!$AI:$AI)</f>
        <v>0.4891228070175439</v>
      </c>
      <c r="P20" s="34">
        <f>SUMIFS('BA History'!H:H,'BA History'!B:B,A20)</f>
        <v>481</v>
      </c>
      <c r="Q20" s="2">
        <f>SUMIFS('BA History'!G:G,'BA History'!B:B,A20)-P20</f>
        <v>485</v>
      </c>
      <c r="R20" s="89">
        <f>LOOKUP(2, 1/('BA History'!$B:$B=A20), 'BA History'!$AJ:$AJ)</f>
        <v>0.5043859649122806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10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260</v>
      </c>
      <c r="G21" s="66">
        <f>AVERAGEIFS('BA History'!C:C,'BA History'!B:B,A21)</f>
        <v>15.294117647058824</v>
      </c>
      <c r="H21" s="66">
        <f t="array" ref="H21">MEDIAN(IF('BA History'!B:B=A21, 'BA History'!C:C))</f>
        <v>13</v>
      </c>
      <c r="I21" s="35">
        <f t="array" ref="I21">MAX(IF('BA History'!B:B=A21, 'BA History'!C:C))</f>
        <v>31</v>
      </c>
      <c r="J21" s="34">
        <f>COUNTIFS('BA History'!B:B,A21,'BA History'!D:D, 1)</f>
        <v>6</v>
      </c>
      <c r="K21" s="2">
        <f>COUNTIFS('BA History'!B:B,A21,'BA History'!D:D, 0)</f>
        <v>11</v>
      </c>
      <c r="L21" s="75">
        <f>LOOKUP(2, 1/('BA History'!$B:$B=A21), 'BA History'!$AK:$AK)</f>
        <v>0.35294117647058826</v>
      </c>
      <c r="M21" s="34">
        <f>SUMIFS('BA History'!F:F,'BA History'!B:B,A21)</f>
        <v>33</v>
      </c>
      <c r="N21" s="2">
        <f>SUMIFS('BA History'!E:E,'BA History'!B:B,A21)-M21</f>
        <v>38</v>
      </c>
      <c r="O21" s="75">
        <f>LOOKUP(2, 1/('BA History'!$B:$B=A21), 'BA History'!$AI:$AI)</f>
        <v>0.4882352941176471</v>
      </c>
      <c r="P21" s="34">
        <f>SUMIFS('BA History'!H:H,'BA History'!B:B,A21)</f>
        <v>138</v>
      </c>
      <c r="Q21" s="2">
        <f>SUMIFS('BA History'!G:G,'BA History'!B:B,A21)-P21</f>
        <v>149</v>
      </c>
      <c r="R21" s="89">
        <f>LOOKUP(2, 1/('BA History'!$B:$B=A21), 'BA History'!$AJ:$AJ)</f>
        <v>0.49176470588235299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4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5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1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4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1057</v>
      </c>
      <c r="G22" s="66">
        <f>AVERAGEIFS('BA History'!C:C,'BA History'!B:B,A22)</f>
        <v>16.515625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36</v>
      </c>
      <c r="K22" s="2">
        <f>COUNTIFS('BA History'!B:B,A22,'BA History'!D:D, 0)</f>
        <v>28</v>
      </c>
      <c r="L22" s="75">
        <f>LOOKUP(2, 1/('BA History'!$B:$B=A22), 'BA History'!$AK:$AK)</f>
        <v>0.5625</v>
      </c>
      <c r="M22" s="34">
        <f>SUMIFS('BA History'!F:F,'BA History'!B:B,A22)</f>
        <v>135</v>
      </c>
      <c r="N22" s="2">
        <f>SUMIFS('BA History'!E:E,'BA History'!B:B,A22)-M22</f>
        <v>120</v>
      </c>
      <c r="O22" s="75">
        <f>LOOKUP(2, 1/('BA History'!$B:$B=A22), 'BA History'!$AI:$AI)</f>
        <v>0.53046874999999993</v>
      </c>
      <c r="P22" s="34">
        <f>SUMIFS('BA History'!H:H,'BA History'!B:B,A22)</f>
        <v>560</v>
      </c>
      <c r="Q22" s="2">
        <f>SUMIFS('BA History'!G:G,'BA History'!B:B,A22)-P22</f>
        <v>508</v>
      </c>
      <c r="R22" s="89">
        <f>LOOKUP(2, 1/('BA History'!$B:$B=A22), 'BA History'!$AJ:$AJ)</f>
        <v>0.53156250000000016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16</v>
      </c>
      <c r="V22" s="2">
        <f>COUNTIFS('BA History'!$B:$B,$A$22,'BA History'!N:N, 1)</f>
        <v>13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12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7</v>
      </c>
      <c r="AM22" s="2">
        <f>COUNTIFS('BA History'!$B:$B,$A$22,'BA History'!AE:AE, 1)</f>
        <v>11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1397</v>
      </c>
      <c r="G24" s="66">
        <f>AVERAGEIFS('BA History'!C:C,'BA History'!B:B,A24)</f>
        <v>26.865384615384617</v>
      </c>
      <c r="H24" s="66">
        <f t="array" ref="H24">MEDIAN(IF('BA History'!B:B=A24, 'BA History'!C:C))</f>
        <v>25.5</v>
      </c>
      <c r="I24" s="35">
        <f t="array" ref="I24">MAX(IF('BA History'!B:B=A24, 'BA History'!C:C))</f>
        <v>50</v>
      </c>
      <c r="J24" s="34">
        <f>COUNTIFS('BA History'!B:B,A24,'BA History'!D:D, 1)</f>
        <v>26</v>
      </c>
      <c r="K24" s="2">
        <f>COUNTIFS('BA History'!B:B,A24,'BA History'!D:D, 0)</f>
        <v>26</v>
      </c>
      <c r="L24" s="75">
        <f>LOOKUP(2, 1/('BA History'!$B:$B=A24), 'BA History'!$AK:$AK)</f>
        <v>0.5</v>
      </c>
      <c r="M24" s="34">
        <f>SUMIFS('BA History'!F:F,'BA History'!B:B,A24)</f>
        <v>103</v>
      </c>
      <c r="N24" s="2">
        <f>SUMIFS('BA History'!E:E,'BA History'!B:B,A24)-M24</f>
        <v>106</v>
      </c>
      <c r="O24" s="75">
        <f>LOOKUP(2, 1/('BA History'!$B:$B=A24), 'BA History'!$AI:$AI)</f>
        <v>0.48942307692307696</v>
      </c>
      <c r="P24" s="34">
        <f>SUMIFS('BA History'!H:H,'BA History'!B:B,A24)</f>
        <v>425</v>
      </c>
      <c r="Q24" s="2">
        <f>SUMIFS('BA History'!G:G,'BA History'!B:B,A24)-P24</f>
        <v>438</v>
      </c>
      <c r="R24" s="89">
        <f>LOOKUP(2, 1/('BA History'!$B:$B=A24), 'BA History'!$AJ:$AJ)</f>
        <v>0.49500000000000005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9</v>
      </c>
      <c r="V24" s="2">
        <f>COUNTIFS('BA History'!$B:$B,$A$24,'BA History'!N:N, 1)</f>
        <v>8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3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11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13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868</v>
      </c>
      <c r="G26" s="66">
        <f>AVERAGEIFS('BA History'!C:C,'BA History'!B:B,A26)</f>
        <v>19.727272727272727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26</v>
      </c>
      <c r="K26" s="2">
        <f>COUNTIFS('BA History'!B:B,A26,'BA History'!D:D, 0)</f>
        <v>18</v>
      </c>
      <c r="L26" s="75">
        <f>LOOKUP(2, 1/('BA History'!$B:$B=A26), 'BA History'!$AK:$AK)</f>
        <v>0.59090909090909094</v>
      </c>
      <c r="M26" s="34">
        <f>SUMIFS('BA History'!F:F,'BA History'!B:B,A26)</f>
        <v>98</v>
      </c>
      <c r="N26" s="2">
        <f>SUMIFS('BA History'!E:E,'BA History'!B:B,A26)-M26</f>
        <v>82</v>
      </c>
      <c r="O26" s="75">
        <f>LOOKUP(2, 1/('BA History'!$B:$B=A26), 'BA History'!$AI:$AI)</f>
        <v>0.54772727272727273</v>
      </c>
      <c r="P26" s="34">
        <f>SUMIFS('BA History'!H:H,'BA History'!B:B,A26)</f>
        <v>386</v>
      </c>
      <c r="Q26" s="2">
        <f>SUMIFS('BA History'!G:G,'BA History'!B:B,A26)-P26</f>
        <v>350</v>
      </c>
      <c r="R26" s="89">
        <f>LOOKUP(2, 1/('BA History'!$B:$B=A26), 'BA History'!$AJ:$AJ)</f>
        <v>0.5331818181818182</v>
      </c>
      <c r="S26" s="2">
        <f>COUNTIFS('BA History'!$B:$B,$A$26,'BA History'!K:K, 1)</f>
        <v>5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14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5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14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6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536</v>
      </c>
      <c r="G29" s="66">
        <f>AVERAGEIFS('BA History'!C:C,'BA History'!B:B,A29)</f>
        <v>15.764705882352942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19</v>
      </c>
      <c r="L29" s="75">
        <f>LOOKUP(2, 1/('BA History'!$B:$B=A29), 'BA History'!$AK:$AK)</f>
        <v>0.44117647058823528</v>
      </c>
      <c r="M29" s="34">
        <f>SUMIFS('BA History'!F:F,'BA History'!B:B,A29)</f>
        <v>65</v>
      </c>
      <c r="N29" s="2">
        <f>SUMIFS('BA History'!E:E,'BA History'!B:B,A29)-M29</f>
        <v>65</v>
      </c>
      <c r="O29" s="75">
        <f>LOOKUP(2, 1/('BA History'!$B:$B=A29), 'BA History'!$AI:$AI)</f>
        <v>0.51470588235294112</v>
      </c>
      <c r="P29" s="34">
        <f>SUMIFS('BA History'!H:H,'BA History'!B:B,A29)</f>
        <v>266</v>
      </c>
      <c r="Q29" s="2">
        <f>SUMIFS('BA History'!G:G,'BA History'!B:B,A29)-P29</f>
        <v>270</v>
      </c>
      <c r="R29" s="89">
        <f>LOOKUP(2, 1/('BA History'!$B:$B=A29), 'BA History'!$AJ:$AJ)</f>
        <v>0.50117647058823533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6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80</v>
      </c>
      <c r="G31" s="66">
        <f>AVERAGEIFS('BA History'!C:C,'BA History'!B:B,A31)</f>
        <v>7.2727272727272725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7</v>
      </c>
      <c r="L31" s="75">
        <f>LOOKUP(2, 1/('BA History'!$B:$B=A31), 'BA History'!$AK:$AK)</f>
        <v>0.36363636363636365</v>
      </c>
      <c r="M31" s="34">
        <f>SUMIFS('BA History'!F:F,'BA History'!B:B,A31)</f>
        <v>21</v>
      </c>
      <c r="N31" s="2">
        <f>SUMIFS('BA History'!E:E,'BA History'!B:B,A31)-M31</f>
        <v>25</v>
      </c>
      <c r="O31" s="75">
        <f>LOOKUP(2, 1/('BA History'!$B:$B=A31), 'BA History'!$AI:$AI)</f>
        <v>0.45909090909090905</v>
      </c>
      <c r="P31" s="34">
        <f>SUMIFS('BA History'!H:H,'BA History'!B:B,A31)</f>
        <v>87</v>
      </c>
      <c r="Q31" s="2">
        <f>SUMIFS('BA History'!G:G,'BA History'!B:B,A31)-P31</f>
        <v>96</v>
      </c>
      <c r="R31" s="89">
        <f>LOOKUP(2, 1/('BA History'!$B:$B=A31), 'BA History'!$AJ:$AJ)</f>
        <v>0.48454545454545456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246</v>
      </c>
      <c r="G32" s="66">
        <f>AVERAGEIFS('BA History'!C:C,'BA History'!B:B,A32)</f>
        <v>18.923076923076923</v>
      </c>
      <c r="H32" s="66">
        <f t="array" ref="H32">MEDIAN(IF('BA History'!B:B=A32, 'BA History'!C:C))</f>
        <v>20</v>
      </c>
      <c r="I32" s="35">
        <f t="array" ref="I32">MAX(IF('BA History'!B:B=A32, 'BA History'!C:C))</f>
        <v>27</v>
      </c>
      <c r="J32" s="34">
        <f>COUNTIFS('BA History'!B:B,A32,'BA History'!D:D, 1)</f>
        <v>5</v>
      </c>
      <c r="K32" s="2">
        <f>COUNTIFS('BA History'!B:B,A32,'BA History'!D:D, 0)</f>
        <v>8</v>
      </c>
      <c r="L32" s="75">
        <f>LOOKUP(2, 1/('BA History'!$B:$B=A32), 'BA History'!$AK:$AK)</f>
        <v>0.38461538461538464</v>
      </c>
      <c r="M32" s="34">
        <f>SUMIFS('BA History'!F:F,'BA History'!B:B,A32)</f>
        <v>25</v>
      </c>
      <c r="N32" s="2">
        <f>SUMIFS('BA History'!E:E,'BA History'!B:B,A32)-M32</f>
        <v>31</v>
      </c>
      <c r="O32" s="75">
        <f>LOOKUP(2, 1/('BA History'!$B:$B=A32), 'BA History'!$AI:$AI)</f>
        <v>0.43461538461538457</v>
      </c>
      <c r="P32" s="34">
        <f>SUMIFS('BA History'!H:H,'BA History'!B:B,A32)</f>
        <v>115</v>
      </c>
      <c r="Q32" s="2">
        <f>SUMIFS('BA History'!G:G,'BA History'!B:B,A32)-P32</f>
        <v>131</v>
      </c>
      <c r="R32" s="89">
        <f>LOOKUP(2, 1/('BA History'!$B:$B=A32), 'BA History'!$AJ:$AJ)</f>
        <v>0.463076923076923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2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3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1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152</v>
      </c>
      <c r="G33" s="66">
        <f>AVERAGEIFS('BA History'!C:C,'BA History'!B:B,A33)</f>
        <v>8.9411764705882355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11</v>
      </c>
      <c r="L33" s="75">
        <f>LOOKUP(2, 1/('BA History'!$B:$B=A33), 'BA History'!$AK:$AK)</f>
        <v>0.35294117647058826</v>
      </c>
      <c r="M33" s="34">
        <f>SUMIFS('BA History'!F:F,'BA History'!B:B,A33)</f>
        <v>27</v>
      </c>
      <c r="N33" s="2">
        <f>SUMIFS('BA History'!E:E,'BA History'!B:B,A33)-M33</f>
        <v>43</v>
      </c>
      <c r="O33" s="75">
        <f>LOOKUP(2, 1/('BA History'!$B:$B=A33), 'BA History'!$AI:$AI)</f>
        <v>0.35000000000000003</v>
      </c>
      <c r="P33" s="34">
        <f>SUMIFS('BA History'!H:H,'BA History'!B:B,A33)</f>
        <v>129</v>
      </c>
      <c r="Q33" s="2">
        <f>SUMIFS('BA History'!G:G,'BA History'!B:B,A33)-P33</f>
        <v>163</v>
      </c>
      <c r="R33" s="89">
        <f>LOOKUP(2, 1/('BA History'!$B:$B=A33), 'BA History'!$AJ:$AJ)</f>
        <v>0.43117647058823522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4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240</v>
      </c>
      <c r="G34" s="66">
        <f>AVERAGEIFS('BA History'!C:C,'BA History'!B:B,A34)</f>
        <v>11.428571428571429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10</v>
      </c>
      <c r="L34" s="75">
        <f>LOOKUP(2, 1/('BA History'!$B:$B=A34), 'BA History'!$AK:$AK)</f>
        <v>0.52380952380952384</v>
      </c>
      <c r="M34" s="34">
        <f>SUMIFS('BA History'!F:F,'BA History'!B:B,A34)</f>
        <v>42</v>
      </c>
      <c r="N34" s="2">
        <f>SUMIFS('BA History'!E:E,'BA History'!B:B,A34)-M34</f>
        <v>44</v>
      </c>
      <c r="O34" s="75">
        <f>LOOKUP(2, 1/('BA History'!$B:$B=A34), 'BA History'!$AI:$AI)</f>
        <v>0.47380952380952379</v>
      </c>
      <c r="P34" s="34">
        <f>SUMIFS('BA History'!H:H,'BA History'!B:B,A34)</f>
        <v>179</v>
      </c>
      <c r="Q34" s="2">
        <f>SUMIFS('BA History'!G:G,'BA History'!B:B,A34)-P34</f>
        <v>190</v>
      </c>
      <c r="R34" s="89">
        <f>LOOKUP(2, 1/('BA History'!$B:$B=A34), 'BA History'!$AJ:$AJ)</f>
        <v>0.48190476190476189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3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642</v>
      </c>
      <c r="G38" s="66">
        <f>AVERAGEIFS('BA History'!C:C,'BA History'!B:B,A38)</f>
        <v>16.894736842105264</v>
      </c>
      <c r="H38" s="66">
        <f t="array" ref="H38">MEDIAN(IF('BA History'!B:B=A38, 'BA History'!C:C))</f>
        <v>16.5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23</v>
      </c>
      <c r="L38" s="75">
        <f>LOOKUP(2, 1/('BA History'!$B:$B=A38), 'BA History'!$AK:$AK)</f>
        <v>0.39473684210526316</v>
      </c>
      <c r="M38" s="34">
        <f>SUMIFS('BA History'!F:F,'BA History'!B:B,A38)</f>
        <v>70</v>
      </c>
      <c r="N38" s="2">
        <f>SUMIFS('BA History'!E:E,'BA History'!B:B,A38)-M38</f>
        <v>81</v>
      </c>
      <c r="O38" s="75">
        <f>LOOKUP(2, 1/('BA History'!$B:$B=A38), 'BA History'!$AI:$AI)</f>
        <v>0.46710526315789475</v>
      </c>
      <c r="P38" s="34">
        <f>SUMIFS('BA History'!H:H,'BA History'!B:B,A38)</f>
        <v>310</v>
      </c>
      <c r="Q38" s="2">
        <f>SUMIFS('BA History'!G:G,'BA History'!B:B,A38)-P38</f>
        <v>334</v>
      </c>
      <c r="R38" s="89">
        <f>LOOKUP(2, 1/('BA History'!$B:$B=A38), 'BA History'!$AJ:$AJ)</f>
        <v>0.48921052631578954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2</v>
      </c>
      <c r="D39" s="1"/>
      <c r="E39" s="1"/>
      <c r="F39" s="34">
        <f>SUMIFS('BA History'!C:C,'BA History'!B:B,A39)</f>
        <v>1458</v>
      </c>
      <c r="G39" s="66">
        <f>AVERAGEIFS('BA History'!C:C,'BA History'!B:B,A39)</f>
        <v>24.3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30</v>
      </c>
      <c r="K39" s="2">
        <f>COUNTIFS('BA History'!B:B,A39,'BA History'!D:D, 0)</f>
        <v>30</v>
      </c>
      <c r="L39" s="75">
        <f>LOOKUP(2, 1/('BA History'!$B:$B=A39), 'BA History'!$AK:$AK)</f>
        <v>0.5</v>
      </c>
      <c r="M39" s="34">
        <f>SUMIFS('BA History'!F:F,'BA History'!B:B,A39)</f>
        <v>123</v>
      </c>
      <c r="N39" s="2">
        <f>SUMIFS('BA History'!E:E,'BA History'!B:B,A39)-M39</f>
        <v>117</v>
      </c>
      <c r="O39" s="75">
        <f>LOOKUP(2, 1/('BA History'!$B:$B=A39), 'BA History'!$AI:$AI)</f>
        <v>0.51716666666666655</v>
      </c>
      <c r="P39" s="34">
        <f>SUMIFS('BA History'!H:H,'BA History'!B:B,A39)</f>
        <v>524</v>
      </c>
      <c r="Q39" s="2">
        <f>SUMIFS('BA History'!G:G,'BA History'!B:B,A39)-P39</f>
        <v>479</v>
      </c>
      <c r="R39" s="89">
        <f>LOOKUP(2, 1/('BA History'!$B:$B=A39), 'BA History'!$AJ:$AJ)</f>
        <v>0.53083333333333338</v>
      </c>
      <c r="S39" s="2">
        <f>COUNTIFS('BA History'!$B:$B,$A$39,'BA History'!K:K, 1)</f>
        <v>8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12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6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12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22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852</v>
      </c>
      <c r="G41" s="66">
        <f>AVERAGEIFS('BA History'!C:C,'BA History'!B:B,A41)</f>
        <v>19.363636363636363</v>
      </c>
      <c r="H41" s="66">
        <f t="array" ref="H41">MEDIAN(IF('BA History'!B:B=A41, 'BA History'!C:C))</f>
        <v>18.5</v>
      </c>
      <c r="I41" s="35">
        <f t="array" ref="I41">MAX(IF('BA History'!B:B=A41, 'BA History'!C:C))</f>
        <v>37</v>
      </c>
      <c r="J41" s="34">
        <f>COUNTIFS('BA History'!B:B,A41,'BA History'!D:D, 1)</f>
        <v>26</v>
      </c>
      <c r="K41" s="2">
        <f>COUNTIFS('BA History'!B:B,A41,'BA History'!D:D, 0)</f>
        <v>18</v>
      </c>
      <c r="L41" s="75">
        <f>LOOKUP(2, 1/('BA History'!$B:$B=A41), 'BA History'!$AK:$AK)</f>
        <v>0.59090909090909094</v>
      </c>
      <c r="M41" s="34">
        <f>SUMIFS('BA History'!F:F,'BA History'!B:B,A41)</f>
        <v>94</v>
      </c>
      <c r="N41" s="2">
        <f>SUMIFS('BA History'!E:E,'BA History'!B:B,A41)-M41</f>
        <v>82</v>
      </c>
      <c r="O41" s="75">
        <f>LOOKUP(2, 1/('BA History'!$B:$B=A41), 'BA History'!$AI:$AI)</f>
        <v>0.53113636363636363</v>
      </c>
      <c r="P41" s="34">
        <f>SUMIFS('BA History'!H:H,'BA History'!B:B,A41)</f>
        <v>381</v>
      </c>
      <c r="Q41" s="2">
        <f>SUMIFS('BA History'!G:G,'BA History'!B:B,A41)-P41</f>
        <v>362</v>
      </c>
      <c r="R41" s="89">
        <f>LOOKUP(2, 1/('BA History'!$B:$B=A41), 'BA History'!$AJ:$AJ)</f>
        <v>0.51386363636363641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8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1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10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7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833</v>
      </c>
      <c r="G44" s="66">
        <f>AVERAGEIFS('BA History'!C:C,'BA History'!B:B,A44)</f>
        <v>19.833333333333332</v>
      </c>
      <c r="H44" s="66">
        <f t="array" ref="H44">MEDIAN(IF('BA History'!B:B=A44, 'BA History'!C:C))</f>
        <v>16.5</v>
      </c>
      <c r="I44" s="35">
        <f t="array" ref="I44">MAX(IF('BA History'!B:B=A44, 'BA History'!C:C))</f>
        <v>43</v>
      </c>
      <c r="J44" s="34">
        <f>COUNTIFS('BA History'!B:B,A44,'BA History'!D:D, 1)</f>
        <v>26</v>
      </c>
      <c r="K44" s="2">
        <f>COUNTIFS('BA History'!B:B,A44,'BA History'!D:D, 0)</f>
        <v>16</v>
      </c>
      <c r="L44" s="75">
        <f>LOOKUP(2, 1/('BA History'!$B:$B=A44), 'BA History'!$AK:$AK)</f>
        <v>0.61904761904761907</v>
      </c>
      <c r="M44" s="34">
        <f>SUMIFS('BA History'!F:F,'BA History'!B:B,A44)</f>
        <v>89</v>
      </c>
      <c r="N44" s="2">
        <f>SUMIFS('BA History'!E:E,'BA History'!B:B,A44)-M44</f>
        <v>82</v>
      </c>
      <c r="O44" s="75">
        <f>LOOKUP(2, 1/('BA History'!$B:$B=A44), 'BA History'!$AI:$AI)</f>
        <v>0.50595238095238093</v>
      </c>
      <c r="P44" s="34">
        <f>SUMIFS('BA History'!H:H,'BA History'!B:B,A44)</f>
        <v>368</v>
      </c>
      <c r="Q44" s="2">
        <f>SUMIFS('BA History'!G:G,'BA History'!B:B,A44)-P44</f>
        <v>351</v>
      </c>
      <c r="R44" s="89">
        <f>LOOKUP(2, 1/('BA History'!$B:$B=A44), 'BA History'!$AJ:$AJ)</f>
        <v>0.50857142857142867</v>
      </c>
      <c r="S44" s="2">
        <f>COUNTIFS('BA History'!$B:$B,$A$44,'BA History'!K:K, 1)</f>
        <v>8</v>
      </c>
      <c r="T44" s="2">
        <f>COUNTIFS('BA History'!$B:$B,$A$44,'BA History'!L:L, 1)</f>
        <v>3</v>
      </c>
      <c r="U44" s="2">
        <f>COUNTIFS('BA History'!$B:$B,$A$44,'BA History'!M:M, 1)</f>
        <v>6</v>
      </c>
      <c r="V44" s="2">
        <f>COUNTIFS('BA History'!$B:$B,$A$44,'BA History'!N:N, 1)</f>
        <v>11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2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8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14</v>
      </c>
      <c r="AL44" s="2">
        <f>COUNTIFS('BA History'!$B:$B,$A$44,'BA History'!AD:AD, 1)</f>
        <v>4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1603</v>
      </c>
      <c r="G46" s="66">
        <f>AVERAGEIFS('BA History'!C:C,'BA History'!B:B,A46)</f>
        <v>18.858823529411765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35</v>
      </c>
      <c r="K46" s="2">
        <f>COUNTIFS('BA History'!B:B,A46,'BA History'!D:D, 0)</f>
        <v>50</v>
      </c>
      <c r="L46" s="75">
        <f>LOOKUP(2, 1/('BA History'!$B:$B=A46), 'BA History'!$AK:$AK)</f>
        <v>0.41176470588235292</v>
      </c>
      <c r="M46" s="34">
        <f>SUMIFS('BA History'!F:F,'BA History'!B:B,A46)</f>
        <v>165</v>
      </c>
      <c r="N46" s="2">
        <f>SUMIFS('BA History'!E:E,'BA History'!B:B,A46)-M46</f>
        <v>185</v>
      </c>
      <c r="O46" s="75">
        <f>LOOKUP(2, 1/('BA History'!$B:$B=A46), 'BA History'!$AI:$AI)</f>
        <v>0.47117647058823509</v>
      </c>
      <c r="P46" s="34">
        <f>SUMIFS('BA History'!H:H,'BA History'!B:B,A46)</f>
        <v>700</v>
      </c>
      <c r="Q46" s="2">
        <f>SUMIFS('BA History'!G:G,'BA History'!B:B,A46)-P46</f>
        <v>745</v>
      </c>
      <c r="R46" s="89">
        <f>LOOKUP(2, 1/('BA History'!$B:$B=A46), 'BA History'!$AJ:$AJ)</f>
        <v>0.48094117647058843</v>
      </c>
      <c r="S46" s="2">
        <f>COUNTIFS('BA History'!$B:$B,$A$46,'BA History'!K:K, 1)</f>
        <v>7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18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6</v>
      </c>
      <c r="AD46" s="2">
        <f>COUNTIFS('BA History'!$B:$B,$A$46,'BA History'!V:V, 1)</f>
        <v>10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16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8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14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756</v>
      </c>
      <c r="G48" s="66">
        <f>AVERAGEIFS('BA History'!C:C,'BA History'!B:B,A48)</f>
        <v>15.12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28</v>
      </c>
      <c r="K48" s="2">
        <f>COUNTIFS('BA History'!B:B,A48,'BA History'!D:D, 0)</f>
        <v>22</v>
      </c>
      <c r="L48" s="75">
        <f>LOOKUP(2, 1/('BA History'!$B:$B=A48), 'BA History'!$AK:$AK)</f>
        <v>0.56000000000000005</v>
      </c>
      <c r="M48" s="34">
        <f>SUMIFS('BA History'!F:F,'BA History'!B:B,A48)</f>
        <v>112</v>
      </c>
      <c r="N48" s="2">
        <f>SUMIFS('BA History'!E:E,'BA History'!B:B,A48)-M48</f>
        <v>95</v>
      </c>
      <c r="O48" s="75">
        <f>LOOKUP(2, 1/('BA History'!$B:$B=A48), 'BA History'!$AI:$AI)</f>
        <v>0.56100000000000005</v>
      </c>
      <c r="P48" s="34">
        <f>SUMIFS('BA History'!H:H,'BA History'!B:B,A48)</f>
        <v>446</v>
      </c>
      <c r="Q48" s="2">
        <f>SUMIFS('BA History'!G:G,'BA History'!B:B,A48)-P48</f>
        <v>412</v>
      </c>
      <c r="R48" s="89">
        <f>LOOKUP(2, 1/('BA History'!$B:$B=A48), 'BA History'!$AJ:$AJ)</f>
        <v>0.53059999999999996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13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14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12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>
        <v>2</v>
      </c>
      <c r="D53" s="1">
        <v>1</v>
      </c>
      <c r="E53" s="1">
        <v>1</v>
      </c>
      <c r="F53" s="34">
        <f>SUMIFS('BA History'!C:C,'BA History'!B:B,A53)</f>
        <v>2269</v>
      </c>
      <c r="G53" s="66">
        <f>AVERAGEIFS('BA History'!C:C,'BA History'!B:B,A53)</f>
        <v>24.138297872340427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59</v>
      </c>
      <c r="K53" s="2">
        <f>COUNTIFS('BA History'!B:B,A53,'BA History'!D:D, 0)</f>
        <v>35</v>
      </c>
      <c r="L53" s="75">
        <f>LOOKUP(2, 1/('BA History'!$B:$B=A53), 'BA History'!$AK:$AK)</f>
        <v>0.62765957446808507</v>
      </c>
      <c r="M53" s="34">
        <f>SUMIFS('BA History'!F:F,'BA History'!B:B,A53)</f>
        <v>213</v>
      </c>
      <c r="N53" s="2">
        <f>SUMIFS('BA History'!E:E,'BA History'!B:B,A53)-M53</f>
        <v>168</v>
      </c>
      <c r="O53" s="75">
        <f>LOOKUP(2, 1/('BA History'!$B:$B=A53), 'BA History'!$AI:$AI)</f>
        <v>0.56361702127659585</v>
      </c>
      <c r="P53" s="34">
        <f>SUMIFS('BA History'!H:H,'BA History'!B:B,A53)</f>
        <v>838</v>
      </c>
      <c r="Q53" s="2">
        <f>SUMIFS('BA History'!G:G,'BA History'!B:B,A53)-P53</f>
        <v>754</v>
      </c>
      <c r="R53" s="89">
        <f>LOOKUP(2, 1/('BA History'!$B:$B=A53), 'BA History'!$AJ:$AJ)</f>
        <v>0.52776595744680843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15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5</v>
      </c>
      <c r="AD53" s="2">
        <f>COUNTIFS('BA History'!$B:$B,$A$53,'BA History'!V:V, 1)</f>
        <v>14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2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12</v>
      </c>
      <c r="AM53" s="2">
        <f>COUNTIFS('BA History'!$B:$B,$A$53,'BA History'!AE:AE, 1)</f>
        <v>14</v>
      </c>
      <c r="AN53" s="2">
        <f>COUNTIFS('BA History'!$B:$B,$A$53,'BA History'!AF:AF, 1)</f>
        <v>3</v>
      </c>
      <c r="AO53" s="2">
        <f>COUNTIFS('BA History'!$B:$B,$A$53,'BA History'!AG:AG, 1)</f>
        <v>18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1331</v>
      </c>
      <c r="G59" s="66">
        <f>AVERAGEIFS('BA History'!C:C,'BA History'!B:B,A59)</f>
        <v>24.648148148148149</v>
      </c>
      <c r="H59" s="66">
        <f t="array" ref="H59">MEDIAN(IF('BA History'!B:B=A59, 'BA History'!C:C))</f>
        <v>25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32</v>
      </c>
      <c r="L59" s="75">
        <f>LOOKUP(2, 1/('BA History'!$B:$B=A59), 'BA History'!$AK:$AK)</f>
        <v>0.40740740740740738</v>
      </c>
      <c r="M59" s="34">
        <f>SUMIFS('BA History'!F:F,'BA History'!B:B,A59)</f>
        <v>102</v>
      </c>
      <c r="N59" s="2">
        <f>SUMIFS('BA History'!E:E,'BA History'!B:B,A59)-M59</f>
        <v>119</v>
      </c>
      <c r="O59" s="75">
        <f>LOOKUP(2, 1/('BA History'!$B:$B=A59), 'BA History'!$AI:$AI)</f>
        <v>0.46388888888888891</v>
      </c>
      <c r="P59" s="34">
        <f>SUMIFS('BA History'!H:H,'BA History'!B:B,A59)</f>
        <v>443</v>
      </c>
      <c r="Q59" s="2">
        <f>SUMIFS('BA History'!G:G,'BA History'!B:B,A59)-P59</f>
        <v>477</v>
      </c>
      <c r="R59" s="89">
        <f>LOOKUP(2, 1/('BA History'!$B:$B=A59), 'BA History'!$AJ:$AJ)</f>
        <v>0.47870370370370358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7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1000</v>
      </c>
      <c r="G60" s="66">
        <f>AVERAGEIFS('BA History'!C:C,'BA History'!B:B,A60)</f>
        <v>16.666666666666668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31</v>
      </c>
      <c r="K60" s="2">
        <f>COUNTIFS('BA History'!B:B,A60,'BA History'!D:D, 0)</f>
        <v>29</v>
      </c>
      <c r="L60" s="75">
        <f>LOOKUP(2, 1/('BA History'!$B:$B=A60), 'BA History'!$AK:$AK)</f>
        <v>0.51666666666666672</v>
      </c>
      <c r="M60" s="34">
        <f>SUMIFS('BA History'!F:F,'BA History'!B:B,A60)</f>
        <v>123</v>
      </c>
      <c r="N60" s="2">
        <f>SUMIFS('BA History'!E:E,'BA History'!B:B,A60)-M60</f>
        <v>122</v>
      </c>
      <c r="O60" s="75">
        <f>LOOKUP(2, 1/('BA History'!$B:$B=A60), 'BA History'!$AI:$AI)</f>
        <v>0.4975</v>
      </c>
      <c r="P60" s="34">
        <f>SUMIFS('BA History'!H:H,'BA History'!B:B,A60)</f>
        <v>513</v>
      </c>
      <c r="Q60" s="2">
        <f>SUMIFS('BA History'!G:G,'BA History'!B:B,A60)-P60</f>
        <v>501</v>
      </c>
      <c r="R60" s="89">
        <f>LOOKUP(2, 1/('BA History'!$B:$B=A60), 'BA History'!$AJ:$AJ)</f>
        <v>0.50299999999999989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3</v>
      </c>
      <c r="AD60" s="2">
        <f>COUNTIFS('BA History'!$B:$B,$A$60,'BA History'!V:V, 1)</f>
        <v>4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15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10</v>
      </c>
      <c r="AL60" s="2">
        <f>COUNTIFS('BA History'!$B:$B,$A$60,'BA History'!AD:AD, 1)</f>
        <v>5</v>
      </c>
      <c r="AM60" s="2">
        <f>COUNTIFS('BA History'!$B:$B,$A$60,'BA History'!AE:AE, 1)</f>
        <v>12</v>
      </c>
      <c r="AN60" s="2">
        <f>COUNTIFS('BA History'!$B:$B,$A$60,'BA History'!AF:AF, 1)</f>
        <v>1</v>
      </c>
      <c r="AO60" s="2">
        <f>COUNTIFS('BA History'!$B:$B,$A$60,'BA History'!AG:AG, 1)</f>
        <v>10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46"/>
  <sheetViews>
    <sheetView workbookViewId="0">
      <pane xSplit="2" ySplit="1" topLeftCell="C1520" activePane="bottomRight" state="frozen"/>
      <selection pane="topRight" activeCell="C1" sqref="C1"/>
      <selection pane="bottomLeft" activeCell="A2" sqref="A2"/>
      <selection pane="bottomRight" activeCell="AG1535" sqref="A1535:AG154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  <row r="1523" spans="1:37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0</v>
      </c>
      <c r="AG1523">
        <v>0</v>
      </c>
      <c r="AH1523" s="86">
        <f>AVERAGEIFS($C$2:C1523, $B$2:B1523, B1523)</f>
        <v>15.235294117647058</v>
      </c>
      <c r="AI1523" s="86">
        <f>AVERAGEIFS($I$2:I1523, $B$2:B1523, B1523)</f>
        <v>0.60882352941176465</v>
      </c>
      <c r="AJ1523" s="86">
        <f>AVERAGEIFS($J$2:J1523, $B$2:B1523, B1523)</f>
        <v>0.53529411764705881</v>
      </c>
      <c r="AK1523" s="86">
        <f>AVERAGEIFS($D$2:D1523, $B$2:B1523, B1523)</f>
        <v>0.58823529411764708</v>
      </c>
    </row>
    <row r="1524" spans="1:37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0</v>
      </c>
      <c r="AG1524">
        <v>0</v>
      </c>
      <c r="AH1524" s="86">
        <f>AVERAGEIFS($C$2:C1524, $B$2:B1524, B1524)</f>
        <v>20.217391304347824</v>
      </c>
      <c r="AI1524" s="86">
        <f>AVERAGEIFS($I$2:I1524, $B$2:B1524, B1524)</f>
        <v>0.53260869565217384</v>
      </c>
      <c r="AJ1524" s="86">
        <f>AVERAGEIFS($J$2:J1524, $B$2:B1524, B1524)</f>
        <v>0.52652173913043465</v>
      </c>
      <c r="AK1524" s="86">
        <f>AVERAGEIFS($D$2:D1524, $B$2:B1524, B1524)</f>
        <v>0.56521739130434778</v>
      </c>
    </row>
    <row r="1525" spans="1:37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0</v>
      </c>
      <c r="AG1525">
        <v>0</v>
      </c>
      <c r="AH1525" s="86">
        <f>AVERAGEIFS($C$2:C1525, $B$2:B1525, B1525)</f>
        <v>5.7</v>
      </c>
      <c r="AI1525" s="86">
        <f>AVERAGEIFS($I$2:I1525, $B$2:B1525, B1525)</f>
        <v>0.65999999999999992</v>
      </c>
      <c r="AJ1525" s="86">
        <f>AVERAGEIFS($J$2:J1525, $B$2:B1525, B1525)</f>
        <v>0.55399999999999994</v>
      </c>
      <c r="AK1525" s="86">
        <f>AVERAGEIFS($D$2:D1525, $B$2:B1525, B1525)</f>
        <v>0.7</v>
      </c>
    </row>
    <row r="1526" spans="1:37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0</v>
      </c>
      <c r="AG1526">
        <v>0</v>
      </c>
      <c r="AH1526" s="86">
        <f>AVERAGEIFS($C$2:C1526, $B$2:B1526, B1526)</f>
        <v>26.865384615384617</v>
      </c>
      <c r="AI1526" s="86">
        <f>AVERAGEIFS($I$2:I1526, $B$2:B1526, B1526)</f>
        <v>0.48942307692307696</v>
      </c>
      <c r="AJ1526" s="86">
        <f>AVERAGEIFS($J$2:J1526, $B$2:B1526, B1526)</f>
        <v>0.49500000000000005</v>
      </c>
      <c r="AK1526" s="86">
        <f>AVERAGEIFS($D$2:D1526, $B$2:B1526, B1526)</f>
        <v>0.5</v>
      </c>
    </row>
    <row r="1527" spans="1:37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0</v>
      </c>
      <c r="AG1527">
        <v>0</v>
      </c>
      <c r="AH1527" s="86">
        <f>AVERAGEIFS($C$2:C1527, $B$2:B1527, B1527)</f>
        <v>16.515625</v>
      </c>
      <c r="AI1527" s="86">
        <f>AVERAGEIFS($I$2:I1527, $B$2:B1527, B1527)</f>
        <v>0.53046874999999993</v>
      </c>
      <c r="AJ1527" s="86">
        <f>AVERAGEIFS($J$2:J1527, $B$2:B1527, B1527)</f>
        <v>0.53156250000000016</v>
      </c>
      <c r="AK1527" s="86">
        <f>AVERAGEIFS($D$2:D1527, $B$2:B1527, B1527)</f>
        <v>0.5625</v>
      </c>
    </row>
    <row r="1528" spans="1:37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0</v>
      </c>
      <c r="AG1528">
        <v>0</v>
      </c>
      <c r="AH1528" s="86">
        <f>AVERAGEIFS($C$2:C1528, $B$2:B1528, B1528)</f>
        <v>15.12</v>
      </c>
      <c r="AI1528" s="86">
        <f>AVERAGEIFS($I$2:I1528, $B$2:B1528, B1528)</f>
        <v>0.56100000000000005</v>
      </c>
      <c r="AJ1528" s="86">
        <f>AVERAGEIFS($J$2:J1528, $B$2:B1528, B1528)</f>
        <v>0.53059999999999996</v>
      </c>
      <c r="AK1528" s="86">
        <f>AVERAGEIFS($D$2:D1528, $B$2:B1528, B1528)</f>
        <v>0.56000000000000005</v>
      </c>
    </row>
    <row r="1529" spans="1:37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s="86">
        <f>AVERAGEIFS($C$2:C1529, $B$2:B1529, B1529)</f>
        <v>14.523809523809524</v>
      </c>
      <c r="AI1529" s="86">
        <f>AVERAGEIFS($I$2:I1529, $B$2:B1529, B1529)</f>
        <v>0.42857142857142855</v>
      </c>
      <c r="AJ1529" s="86">
        <f>AVERAGEIFS($J$2:J1529, $B$2:B1529, B1529)</f>
        <v>0.48142857142857143</v>
      </c>
      <c r="AK1529" s="86">
        <f>AVERAGEIFS($D$2:D1529, $B$2:B1529, B1529)</f>
        <v>0.38095238095238093</v>
      </c>
    </row>
    <row r="1530" spans="1:37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s="86">
        <f>AVERAGEIFS($C$2:C1530, $B$2:B1530, B1530)</f>
        <v>11.428571428571429</v>
      </c>
      <c r="AI1530" s="86">
        <f>AVERAGEIFS($I$2:I1530, $B$2:B1530, B1530)</f>
        <v>0.47380952380952379</v>
      </c>
      <c r="AJ1530" s="86">
        <f>AVERAGEIFS($J$2:J1530, $B$2:B1530, B1530)</f>
        <v>0.48190476190476189</v>
      </c>
      <c r="AK1530" s="86">
        <f>AVERAGEIFS($D$2:D1530, $B$2:B1530, B1530)</f>
        <v>0.52380952380952384</v>
      </c>
    </row>
    <row r="1531" spans="1:37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s="86">
        <f>AVERAGEIFS($C$2:C1531, $B$2:B1531, B1531)</f>
        <v>7.2727272727272725</v>
      </c>
      <c r="AI1531" s="86">
        <f>AVERAGEIFS($I$2:I1531, $B$2:B1531, B1531)</f>
        <v>0.45909090909090905</v>
      </c>
      <c r="AJ1531" s="86">
        <f>AVERAGEIFS($J$2:J1531, $B$2:B1531, B1531)</f>
        <v>0.48454545454545456</v>
      </c>
      <c r="AK1531" s="86">
        <f>AVERAGEIFS($D$2:D1531, $B$2:B1531, B1531)</f>
        <v>0.36363636363636365</v>
      </c>
    </row>
    <row r="1532" spans="1:37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s="86">
        <f>AVERAGEIFS($C$2:C1532, $B$2:B1532, B1532)</f>
        <v>19.833333333333332</v>
      </c>
      <c r="AI1532" s="86">
        <f>AVERAGEIFS($I$2:I1532, $B$2:B1532, B1532)</f>
        <v>0.50595238095238093</v>
      </c>
      <c r="AJ1532" s="86">
        <f>AVERAGEIFS($J$2:J1532, $B$2:B1532, B1532)</f>
        <v>0.50857142857142867</v>
      </c>
      <c r="AK1532" s="86">
        <f>AVERAGEIFS($D$2:D1532, $B$2:B1532, B1532)</f>
        <v>0.61904761904761907</v>
      </c>
    </row>
    <row r="1533" spans="1:37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s="86">
        <f>AVERAGEIFS($C$2:C1533, $B$2:B1533, B1533)</f>
        <v>19.363636363636363</v>
      </c>
      <c r="AI1533" s="86">
        <f>AVERAGEIFS($I$2:I1533, $B$2:B1533, B1533)</f>
        <v>0.53113636363636363</v>
      </c>
      <c r="AJ1533" s="86">
        <f>AVERAGEIFS($J$2:J1533, $B$2:B1533, B1533)</f>
        <v>0.51386363636363641</v>
      </c>
      <c r="AK1533" s="86">
        <f>AVERAGEIFS($D$2:D1533, $B$2:B1533, B1533)</f>
        <v>0.59090909090909094</v>
      </c>
    </row>
    <row r="1534" spans="1:37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s="86">
        <f>AVERAGEIFS($C$2:C1534, $B$2:B1534, B1534)</f>
        <v>19.727272727272727</v>
      </c>
      <c r="AI1534" s="86">
        <f>AVERAGEIFS($I$2:I1534, $B$2:B1534, B1534)</f>
        <v>0.54772727272727273</v>
      </c>
      <c r="AJ1534" s="86">
        <f>AVERAGEIFS($J$2:J1534, $B$2:B1534, B1534)</f>
        <v>0.5331818181818182</v>
      </c>
      <c r="AK1534" s="86">
        <f>AVERAGEIFS($D$2:D1534, $B$2:B1534, B1534)</f>
        <v>0.59090909090909094</v>
      </c>
    </row>
    <row r="1535" spans="1:37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s="86">
        <f>AVERAGEIFS($C$2:C1535, $B$2:B1535, B1535)</f>
        <v>13.32</v>
      </c>
      <c r="AI1535" s="86">
        <f>AVERAGEIFS($I$2:I1535, $B$2:B1535, B1535)</f>
        <v>0.55199999999999994</v>
      </c>
      <c r="AJ1535" s="86">
        <f>AVERAGEIFS($J$2:J1535, $B$2:B1535, B1535)</f>
        <v>0.51159999999999994</v>
      </c>
      <c r="AK1535" s="86">
        <f>AVERAGEIFS($D$2:D1535, $B$2:B1535, B1535)</f>
        <v>0.6</v>
      </c>
    </row>
    <row r="1536" spans="1:37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s="86">
        <f>AVERAGEIFS($C$2:C1536, $B$2:B1536, B1536)</f>
        <v>12.7</v>
      </c>
      <c r="AI1536" s="86">
        <f>AVERAGEIFS($I$2:I1536, $B$2:B1536, B1536)</f>
        <v>0.48749999999999999</v>
      </c>
      <c r="AJ1536" s="86">
        <f>AVERAGEIFS($J$2:J1536, $B$2:B1536, B1536)</f>
        <v>0.4539999999999999</v>
      </c>
      <c r="AK1536" s="86">
        <f>AVERAGEIFS($D$2:D1536, $B$2:B1536, B1536)</f>
        <v>0.45</v>
      </c>
    </row>
    <row r="1537" spans="1:37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s="86">
        <f>AVERAGEIFS($C$2:C1537, $B$2:B1537, B1537)</f>
        <v>16.608695652173914</v>
      </c>
      <c r="AI1537" s="86">
        <f>AVERAGEIFS($I$2:I1537, $B$2:B1537, B1537)</f>
        <v>0.5</v>
      </c>
      <c r="AJ1537" s="86">
        <f>AVERAGEIFS($J$2:J1537, $B$2:B1537, B1537)</f>
        <v>0.48999999999999988</v>
      </c>
      <c r="AK1537" s="86">
        <f>AVERAGEIFS($D$2:D1537, $B$2:B1537, B1537)</f>
        <v>0.54347826086956519</v>
      </c>
    </row>
    <row r="1538" spans="1:37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1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s="86">
        <f>AVERAGEIFS($C$2:C1538, $B$2:B1538, B1538)</f>
        <v>15.294117647058824</v>
      </c>
      <c r="AI1538" s="86">
        <f>AVERAGEIFS($I$2:I1538, $B$2:B1538, B1538)</f>
        <v>0.4882352941176471</v>
      </c>
      <c r="AJ1538" s="86">
        <f>AVERAGEIFS($J$2:J1538, $B$2:B1538, B1538)</f>
        <v>0.49176470588235299</v>
      </c>
      <c r="AK1538" s="86">
        <f>AVERAGEIFS($D$2:D1538, $B$2:B1538, B1538)</f>
        <v>0.35294117647058826</v>
      </c>
    </row>
    <row r="1539" spans="1:37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1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 s="86">
        <f>AVERAGEIFS($C$2:C1539, $B$2:B1539, B1539)</f>
        <v>24.138297872340427</v>
      </c>
      <c r="AI1539" s="86">
        <f>AVERAGEIFS($I$2:I1539, $B$2:B1539, B1539)</f>
        <v>0.56361702127659585</v>
      </c>
      <c r="AJ1539" s="86">
        <f>AVERAGEIFS($J$2:J1539, $B$2:B1539, B1539)</f>
        <v>0.52776595744680843</v>
      </c>
      <c r="AK1539" s="86">
        <f>AVERAGEIFS($D$2:D1539, $B$2:B1539, B1539)</f>
        <v>0.62765957446808507</v>
      </c>
    </row>
    <row r="1540" spans="1:37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 s="86">
        <f>AVERAGEIFS($C$2:C1540, $B$2:B1540, B1540)</f>
        <v>18.923076923076923</v>
      </c>
      <c r="AI1540" s="86">
        <f>AVERAGEIFS($I$2:I1540, $B$2:B1540, B1540)</f>
        <v>0.43461538461538457</v>
      </c>
      <c r="AJ1540" s="86">
        <f>AVERAGEIFS($J$2:J1540, $B$2:B1540, B1540)</f>
        <v>0.463076923076923</v>
      </c>
      <c r="AK1540" s="86">
        <f>AVERAGEIFS($D$2:D1540, $B$2:B1540, B1540)</f>
        <v>0.38461538461538464</v>
      </c>
    </row>
    <row r="1541" spans="1:37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s="86">
        <f>AVERAGEIFS($C$2:C1541, $B$2:B1541, B1541)</f>
        <v>18</v>
      </c>
      <c r="AI1541" s="86">
        <f>AVERAGEIFS($I$2:I1541, $B$2:B1541, B1541)</f>
        <v>0.46363636363636368</v>
      </c>
      <c r="AJ1541" s="86">
        <f>AVERAGEIFS($J$2:J1541, $B$2:B1541, B1541)</f>
        <v>0.47318181818181809</v>
      </c>
      <c r="AK1541" s="86">
        <f>AVERAGEIFS($D$2:D1541, $B$2:B1541, B1541)</f>
        <v>0.46969696969696972</v>
      </c>
    </row>
    <row r="1542" spans="1:37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s="86">
        <f>AVERAGEIFS($C$2:C1542, $B$2:B1542, B1542)</f>
        <v>18.140350877192983</v>
      </c>
      <c r="AI1542" s="86">
        <f>AVERAGEIFS($I$2:I1542, $B$2:B1542, B1542)</f>
        <v>0.4891228070175439</v>
      </c>
      <c r="AJ1542" s="86">
        <f>AVERAGEIFS($J$2:J1542, $B$2:B1542, B1542)</f>
        <v>0.5043859649122806</v>
      </c>
      <c r="AK1542" s="86">
        <f>AVERAGEIFS($D$2:D1542, $B$2:B1542, B1542)</f>
        <v>0.47368421052631576</v>
      </c>
    </row>
    <row r="1543" spans="1:37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s="86">
        <f>AVERAGEIFS($C$2:C1543, $B$2:B1543, B1543)</f>
        <v>12.516129032258064</v>
      </c>
      <c r="AI1543" s="86">
        <f>AVERAGEIFS($I$2:I1543, $B$2:B1543, B1543)</f>
        <v>0.51129032258064522</v>
      </c>
      <c r="AJ1543" s="86">
        <f>AVERAGEIFS($J$2:J1543, $B$2:B1543, B1543)</f>
        <v>0.50451612903225806</v>
      </c>
      <c r="AK1543" s="86">
        <f>AVERAGEIFS($D$2:D1543, $B$2:B1543, B1543)</f>
        <v>0.4838709677419355</v>
      </c>
    </row>
    <row r="1544" spans="1:37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s="86">
        <f>AVERAGEIFS($C$2:C1544, $B$2:B1544, B1544)</f>
        <v>18.858823529411765</v>
      </c>
      <c r="AI1544" s="86">
        <f>AVERAGEIFS($I$2:I1544, $B$2:B1544, B1544)</f>
        <v>0.47117647058823509</v>
      </c>
      <c r="AJ1544" s="86">
        <f>AVERAGEIFS($J$2:J1544, $B$2:B1544, B1544)</f>
        <v>0.48094117647058843</v>
      </c>
      <c r="AK1544" s="86">
        <f>AVERAGEIFS($D$2:D1544, $B$2:B1544, B1544)</f>
        <v>0.41176470588235292</v>
      </c>
    </row>
    <row r="1545" spans="1:37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s="86">
        <f>AVERAGEIFS($C$2:C1545, $B$2:B1545, B1545)</f>
        <v>24.648148148148149</v>
      </c>
      <c r="AI1545" s="86">
        <f>AVERAGEIFS($I$2:I1545, $B$2:B1545, B1545)</f>
        <v>0.46388888888888891</v>
      </c>
      <c r="AJ1545" s="86">
        <f>AVERAGEIFS($J$2:J1545, $B$2:B1545, B1545)</f>
        <v>0.47870370370370358</v>
      </c>
      <c r="AK1545" s="86">
        <f>AVERAGEIFS($D$2:D1545, $B$2:B1545, B1545)</f>
        <v>0.40740740740740738</v>
      </c>
    </row>
    <row r="1546" spans="1:37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s="86">
        <f>AVERAGEIFS($C$2:C1546, $B$2:B1546, B1546)</f>
        <v>8.9411764705882355</v>
      </c>
      <c r="AI1546" s="86">
        <f>AVERAGEIFS($I$2:I1546, $B$2:B1546, B1546)</f>
        <v>0.35000000000000003</v>
      </c>
      <c r="AJ1546" s="86">
        <f>AVERAGEIFS($J$2:J1546, $B$2:B1546, B1546)</f>
        <v>0.43117647058823522</v>
      </c>
      <c r="AK1546" s="86">
        <f>AVERAGEIFS($D$2:D1546, $B$2:B1546, B1546)</f>
        <v>0.35294117647058826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9" sqref="C3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242</v>
      </c>
      <c r="G2" s="66">
        <f>AVERAGEIFS('BA History S2'!C:C,'BA History S2'!B:B,A2)</f>
        <v>12.1</v>
      </c>
      <c r="H2" s="35">
        <f t="array" ref="H2">MAX(IF('BA History S2'!B:B=A2, 'BA History S2'!C:C))</f>
        <v>22</v>
      </c>
      <c r="I2" s="34">
        <f>COUNTIFS('BA History S2'!B:B,A2,'BA History S2'!D:D, 1)</f>
        <v>10</v>
      </c>
      <c r="J2" s="2">
        <f>COUNTIFS('BA History S2'!B:B,A2,'BA History S2'!D:D, 0)</f>
        <v>10</v>
      </c>
      <c r="K2" s="75">
        <f>LOOKUP(2, 1/('BA History S2'!$B:$B=A2), 'BA History S2'!$AK:$AK)</f>
        <v>0.5</v>
      </c>
      <c r="L2" s="34">
        <f>SUMIFS('BA History S2'!F:F,'BA History S2'!B:B,A2)</f>
        <v>43</v>
      </c>
      <c r="M2" s="2">
        <f>SUMIFS('BA History S2'!E:E,'BA History S2'!B:B,A2)-L2</f>
        <v>39</v>
      </c>
      <c r="N2" s="75">
        <f>LOOKUP(2, 1/('BA History S2'!$B:$B=A2), 'BA History S2'!$AI:$AI)</f>
        <v>0.53500000000000003</v>
      </c>
      <c r="O2" s="34">
        <f>SUMIFS('BA History S2'!H:H,'BA History S2'!B:B,A2)</f>
        <v>176</v>
      </c>
      <c r="P2" s="2">
        <f>SUMIFS('BA History S2'!G:G,'BA History S2'!B:B,A2)-O2</f>
        <v>169</v>
      </c>
      <c r="Q2" s="89">
        <f>LOOKUP(2, 1/('BA History S2'!$B:$B=A2), 'BA History S2'!$AJ:$AJ)</f>
        <v>0.52200000000000002</v>
      </c>
      <c r="R2" s="2">
        <f>COUNTIFS('BA History S2'!$B:$B,$A$2,'BA History S2'!K:K, 1)</f>
        <v>3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5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2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7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4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158</v>
      </c>
      <c r="G3" s="66">
        <f>AVERAGEIFS('BA History S2'!C:C,'BA History S2'!B:B,A3)</f>
        <v>17.555555555555557</v>
      </c>
      <c r="H3" s="35">
        <f t="array" ref="H3">MAX(IF('BA History S2'!B:B=A3, 'BA History S2'!C:C))</f>
        <v>27</v>
      </c>
      <c r="I3" s="34">
        <f>COUNTIFS('BA History S2'!B:B,A3,'BA History S2'!D:D, 1)</f>
        <v>7</v>
      </c>
      <c r="J3" s="2">
        <f>COUNTIFS('BA History S2'!B:B,A3,'BA History S2'!D:D, 0)</f>
        <v>2</v>
      </c>
      <c r="K3" s="75">
        <f>LOOKUP(2, 1/('BA History S2'!$B:$B=A3), 'BA History S2'!$AK:$AK)</f>
        <v>0.77777777777777779</v>
      </c>
      <c r="L3" s="34">
        <f>SUMIFS('BA History S2'!F:F,'BA History S2'!B:B,A3)</f>
        <v>23</v>
      </c>
      <c r="M3" s="2">
        <f>SUMIFS('BA History S2'!E:E,'BA History S2'!B:B,A3)-L3</f>
        <v>11</v>
      </c>
      <c r="N3" s="75">
        <f>LOOKUP(2, 1/('BA History S2'!$B:$B=A3), 'BA History S2'!$AI:$AI)</f>
        <v>0.69444444444444442</v>
      </c>
      <c r="O3" s="34">
        <f>SUMIFS('BA History S2'!H:H,'BA History S2'!B:B,A3)</f>
        <v>81</v>
      </c>
      <c r="P3" s="2">
        <f>SUMIFS('BA History S2'!G:G,'BA History S2'!B:B,A3)-O3</f>
        <v>61</v>
      </c>
      <c r="Q3" s="89">
        <f>LOOKUP(2, 1/('BA History S2'!$B:$B=A3), 'BA History S2'!$AJ:$AJ)</f>
        <v>0.58111111111111102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1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3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3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546</v>
      </c>
      <c r="G4" s="66">
        <f>AVERAGEIFS('BA History S2'!C:C,'BA History S2'!B:B,A4)</f>
        <v>18.827586206896552</v>
      </c>
      <c r="H4" s="35">
        <f t="array" ref="H4">MAX(IF('BA History S2'!B:B=A4, 'BA History S2'!C:C))</f>
        <v>44</v>
      </c>
      <c r="I4" s="34">
        <f>COUNTIFS('BA History S2'!B:B,A4,'BA History S2'!D:D, 1)</f>
        <v>15</v>
      </c>
      <c r="J4" s="2">
        <f>COUNTIFS('BA History S2'!B:B,A4,'BA History S2'!D:D, 0)</f>
        <v>14</v>
      </c>
      <c r="K4" s="75">
        <f>LOOKUP(2, 1/('BA History S2'!$B:$B=A4), 'BA History S2'!$AK:$AK)</f>
        <v>0.51724137931034486</v>
      </c>
      <c r="L4" s="34">
        <f>SUMIFS('BA History S2'!F:F,'BA History S2'!B:B,A4)</f>
        <v>63</v>
      </c>
      <c r="M4" s="2">
        <f>SUMIFS('BA History S2'!E:E,'BA History S2'!B:B,A4)-L4</f>
        <v>60</v>
      </c>
      <c r="N4" s="75">
        <f>LOOKUP(2, 1/('BA History S2'!$B:$B=A4), 'BA History S2'!$AI:$AI)</f>
        <v>0.51379310344827589</v>
      </c>
      <c r="O4" s="34">
        <f>SUMIFS('BA History S2'!H:H,'BA History S2'!B:B,A4)</f>
        <v>263</v>
      </c>
      <c r="P4" s="2">
        <f>SUMIFS('BA History S2'!G:G,'BA History S2'!B:B,A4)-O4</f>
        <v>266</v>
      </c>
      <c r="Q4" s="89">
        <f>LOOKUP(2, 1/('BA History S2'!$B:$B=A4), 'BA History S2'!$AJ:$AJ)</f>
        <v>0.49655172413793097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6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4</v>
      </c>
      <c r="AC4" s="2">
        <f>COUNTIFS('BA History S2'!$B:$B,$A$4,'BA History S2'!V:V, 1)</f>
        <v>4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1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2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7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78</v>
      </c>
      <c r="G5" s="66">
        <f>AVERAGEIFS('BA History S2'!C:C,'BA History S2'!B:B,A5)</f>
        <v>7.0909090909090908</v>
      </c>
      <c r="H5" s="35">
        <f t="array" ref="H5">MAX(IF('BA History S2'!B:B=A5, 'BA History S2'!C:C))</f>
        <v>11</v>
      </c>
      <c r="I5" s="34">
        <f>COUNTIFS('BA History S2'!B:B,A5,'BA History S2'!D:D, 1)</f>
        <v>4</v>
      </c>
      <c r="J5" s="2">
        <f>COUNTIFS('BA History S2'!B:B,A5,'BA History S2'!D:D, 0)</f>
        <v>7</v>
      </c>
      <c r="K5" s="75">
        <f>LOOKUP(2, 1/('BA History S2'!$B:$B=A5), 'BA History S2'!$AK:$AK)</f>
        <v>0.36363636363636365</v>
      </c>
      <c r="L5" s="34">
        <f>SUMIFS('BA History S2'!F:F,'BA History S2'!B:B,A5)</f>
        <v>19</v>
      </c>
      <c r="M5" s="2">
        <f>SUMIFS('BA History S2'!E:E,'BA History S2'!B:B,A5)-L5</f>
        <v>25</v>
      </c>
      <c r="N5" s="75">
        <f>LOOKUP(2, 1/('BA History S2'!$B:$B=A5), 'BA History S2'!$AI:$AI)</f>
        <v>0.42272727272727278</v>
      </c>
      <c r="O5" s="34">
        <f>SUMIFS('BA History S2'!H:H,'BA History S2'!B:B,A5)</f>
        <v>83</v>
      </c>
      <c r="P5" s="2">
        <f>SUMIFS('BA History S2'!G:G,'BA History S2'!B:B,A5)-O5</f>
        <v>98</v>
      </c>
      <c r="Q5" s="89">
        <f>LOOKUP(2, 1/('BA History S2'!$B:$B=A5), 'BA History S2'!$AJ:$AJ)</f>
        <v>0.46636363636363642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2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3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4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658</v>
      </c>
      <c r="G6" s="66">
        <f>AVERAGEIFS('BA History S2'!C:C,'BA History S2'!B:B,A6)</f>
        <v>17.315789473684209</v>
      </c>
      <c r="H6" s="35">
        <f t="array" ref="H6">MAX(IF('BA History S2'!B:B=A6, 'BA History S2'!C:C))</f>
        <v>40</v>
      </c>
      <c r="I6" s="34">
        <f>COUNTIFS('BA History S2'!B:B,A6,'BA History S2'!D:D, 1)</f>
        <v>18</v>
      </c>
      <c r="J6" s="2">
        <f>COUNTIFS('BA History S2'!B:B,A6,'BA History S2'!D:D, 0)</f>
        <v>20</v>
      </c>
      <c r="K6" s="75">
        <f>LOOKUP(2, 1/('BA History S2'!$B:$B=A6), 'BA History S2'!$AK:$AK)</f>
        <v>0.47368421052631576</v>
      </c>
      <c r="L6" s="34">
        <f>SUMIFS('BA History S2'!F:F,'BA History S2'!B:B,A6)</f>
        <v>73</v>
      </c>
      <c r="M6" s="2">
        <f>SUMIFS('BA History S2'!E:E,'BA History S2'!B:B,A6)-L6</f>
        <v>79</v>
      </c>
      <c r="N6" s="75">
        <f>LOOKUP(2, 1/('BA History S2'!$B:$B=A6), 'BA History S2'!$AI:$AI)</f>
        <v>0.47631578947368425</v>
      </c>
      <c r="O6" s="34">
        <f>SUMIFS('BA History S2'!H:H,'BA History S2'!B:B,A6)</f>
        <v>315</v>
      </c>
      <c r="P6" s="2">
        <f>SUMIFS('BA History S2'!G:G,'BA History S2'!B:B,A6)-O6</f>
        <v>324</v>
      </c>
      <c r="Q6" s="89">
        <f>LOOKUP(2, 1/('BA History S2'!$B:$B=A6), 'BA History S2'!$AJ:$AJ)</f>
        <v>0.48736842105263167</v>
      </c>
      <c r="R6" s="2">
        <f>COUNTIFS('BA History S2'!$B:$B,$A$6,'BA History S2'!K:K, 1)</f>
        <v>8</v>
      </c>
      <c r="S6" s="2">
        <f>COUNTIFS('BA History S2'!$B:$B,$A$6,'BA History S2'!L:L, 1)</f>
        <v>3</v>
      </c>
      <c r="T6" s="2">
        <f>COUNTIFS('BA History S2'!$B:$B,$A$6,'BA History S2'!M:M, 1)</f>
        <v>7</v>
      </c>
      <c r="U6" s="2">
        <f>COUNTIFS('BA History S2'!$B:$B,$A$6,'BA History S2'!N:N, 1)</f>
        <v>6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3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6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13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465</v>
      </c>
      <c r="G7" s="66">
        <f>AVERAGEIFS('BA History S2'!C:C,'BA History S2'!B:B,A7)</f>
        <v>20.217391304347824</v>
      </c>
      <c r="H7" s="35">
        <f t="array" ref="H7">MAX(IF('BA History S2'!B:B=A7, 'BA History S2'!C:C))</f>
        <v>30</v>
      </c>
      <c r="I7" s="34">
        <f>COUNTIFS('BA History S2'!B:B,A7,'BA History S2'!D:D, 1)</f>
        <v>13</v>
      </c>
      <c r="J7" s="2">
        <f>COUNTIFS('BA History S2'!B:B,A7,'BA History S2'!D:D, 0)</f>
        <v>10</v>
      </c>
      <c r="K7" s="75">
        <f>LOOKUP(2, 1/('BA History S2'!$B:$B=A7), 'BA History S2'!$AK:$AK)</f>
        <v>0.56521739130434778</v>
      </c>
      <c r="L7" s="34">
        <f>SUMIFS('BA History S2'!F:F,'BA History S2'!B:B,A7)</f>
        <v>51</v>
      </c>
      <c r="M7" s="2">
        <f>SUMIFS('BA History S2'!E:E,'BA History S2'!B:B,A7)-L7</f>
        <v>45</v>
      </c>
      <c r="N7" s="75">
        <f>LOOKUP(2, 1/('BA History S2'!$B:$B=A7), 'BA History S2'!$AI:$AI)</f>
        <v>0.53260869565217384</v>
      </c>
      <c r="O7" s="34">
        <f>SUMIFS('BA History S2'!H:H,'BA History S2'!B:B,A7)</f>
        <v>205</v>
      </c>
      <c r="P7" s="2">
        <f>SUMIFS('BA History S2'!G:G,'BA History S2'!B:B,A7)-O7</f>
        <v>190</v>
      </c>
      <c r="Q7" s="89">
        <f>LOOKUP(2, 1/('BA History S2'!$B:$B=A7), 'BA History S2'!$AJ:$AJ)</f>
        <v>0.52652173913043465</v>
      </c>
      <c r="R7" s="2">
        <f>COUNTIFS('BA History S2'!$B:$B,$A$7,'BA History S2'!K:K, 1)</f>
        <v>5</v>
      </c>
      <c r="S7" s="2">
        <f>COUNTIFS('BA History S2'!$B:$B,$A$7,'BA History S2'!L:L, 1)</f>
        <v>1</v>
      </c>
      <c r="T7" s="2">
        <f>COUNTIFS('BA History S2'!$B:$B,$A$7,'BA History S2'!M:M, 1)</f>
        <v>4</v>
      </c>
      <c r="U7" s="2">
        <f>COUNTIFS('BA History S2'!$B:$B,$A$7,'BA History S2'!N:N, 1)</f>
        <v>9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1</v>
      </c>
      <c r="AA7" s="2">
        <f>COUNTIFS('BA History S2'!$B:$B,$A$7,'BA History S2'!T:T, 1)</f>
        <v>0</v>
      </c>
      <c r="AB7" s="2">
        <f>COUNTIFS('BA History S2'!$B:$B,$A$7,'BA History S2'!U:U, 1)</f>
        <v>2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4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7</v>
      </c>
      <c r="AK7" s="2">
        <f>COUNTIFS('BA History S2'!$B:$B,$A$7,'BA History S2'!AD:AD, 1)</f>
        <v>0</v>
      </c>
      <c r="AL7" s="2">
        <f>COUNTIFS('BA History S2'!$B:$B,$A$7,'BA History S2'!AE:AE, 1)</f>
        <v>6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57</v>
      </c>
      <c r="G8" s="66">
        <f>AVERAGEIFS('BA History S2'!C:C,'BA History S2'!B:B,A8)</f>
        <v>5.7</v>
      </c>
      <c r="H8" s="35">
        <f t="array" ref="H8">MAX(IF('BA History S2'!B:B=A8, 'BA History S2'!C:C))</f>
        <v>12</v>
      </c>
      <c r="I8" s="34">
        <f>COUNTIFS('BA History S2'!B:B,A8,'BA History S2'!D:D, 1)</f>
        <v>7</v>
      </c>
      <c r="J8" s="2">
        <f>COUNTIFS('BA History S2'!B:B,A8,'BA History S2'!D:D, 0)</f>
        <v>3</v>
      </c>
      <c r="K8" s="75">
        <f>LOOKUP(2, 1/('BA History S2'!$B:$B=A8), 'BA History S2'!$AK:$AK)</f>
        <v>0.7</v>
      </c>
      <c r="L8" s="34">
        <f>SUMIFS('BA History S2'!F:F,'BA History S2'!B:B,A8)</f>
        <v>24</v>
      </c>
      <c r="M8" s="2">
        <f>SUMIFS('BA History S2'!E:E,'BA History S2'!B:B,A8)-L8</f>
        <v>14</v>
      </c>
      <c r="N8" s="75">
        <f>LOOKUP(2, 1/('BA History S2'!$B:$B=A8), 'BA History S2'!$AI:$AI)</f>
        <v>0.65999999999999992</v>
      </c>
      <c r="O8" s="34">
        <f>SUMIFS('BA History S2'!H:H,'BA History S2'!B:B,A8)</f>
        <v>88</v>
      </c>
      <c r="P8" s="2">
        <f>SUMIFS('BA History S2'!G:G,'BA History S2'!B:B,A8)-O8</f>
        <v>75</v>
      </c>
      <c r="Q8" s="89">
        <f>LOOKUP(2, 1/('BA History S2'!$B:$B=A8), 'BA History S2'!$AJ:$AJ)</f>
        <v>0.55399999999999994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3</v>
      </c>
      <c r="U8" s="2">
        <f>COUNTIFS('BA History S2'!$B:$B,$A$8,'BA History S2'!N:N, 1)</f>
        <v>5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2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3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63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1</v>
      </c>
      <c r="K9" s="75">
        <f>LOOKUP(2, 1/('BA History S2'!$B:$B=A9), 'BA History S2'!$AK:$AK)</f>
        <v>0.66666666666666663</v>
      </c>
      <c r="L9" s="34">
        <f>SUMIFS('BA History S2'!F:F,'BA History S2'!B:B,A9)</f>
        <v>8</v>
      </c>
      <c r="M9" s="2">
        <f>SUMIFS('BA History S2'!E:E,'BA History S2'!B:B,A9)-L9</f>
        <v>5</v>
      </c>
      <c r="N9" s="75">
        <f>LOOKUP(2, 1/('BA History S2'!$B:$B=A9), 'BA History S2'!$AI:$AI)</f>
        <v>0.6333333333333333</v>
      </c>
      <c r="O9" s="34">
        <f>SUMIFS('BA History S2'!H:H,'BA History S2'!B:B,A9)</f>
        <v>30</v>
      </c>
      <c r="P9" s="2">
        <f>SUMIFS('BA History S2'!G:G,'BA History S2'!B:B,A9)-O9</f>
        <v>25</v>
      </c>
      <c r="Q9" s="89">
        <f>LOOKUP(2, 1/('BA History S2'!$B:$B=A9), 'BA History S2'!$AJ:$AJ)</f>
        <v>0.54999999999999993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3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224</v>
      </c>
      <c r="G10" s="66">
        <f>AVERAGEIFS('BA History S2'!C:C,'BA History S2'!B:B,A10)</f>
        <v>13.176470588235293</v>
      </c>
      <c r="H10" s="35">
        <f t="array" ref="H10">MAX(IF('BA History S2'!B:B=A10, 'BA History S2'!C:C))</f>
        <v>24</v>
      </c>
      <c r="I10" s="34">
        <f>COUNTIFS('BA History S2'!B:B,A10,'BA History S2'!D:D, 1)</f>
        <v>12</v>
      </c>
      <c r="J10" s="2">
        <f>COUNTIFS('BA History S2'!B:B,A10,'BA History S2'!D:D, 0)</f>
        <v>5</v>
      </c>
      <c r="K10" s="75">
        <f>LOOKUP(2, 1/('BA History S2'!$B:$B=A10), 'BA History S2'!$AK:$AK)</f>
        <v>0.70588235294117652</v>
      </c>
      <c r="L10" s="34">
        <f>SUMIFS('BA History S2'!F:F,'BA History S2'!B:B,A10)</f>
        <v>42</v>
      </c>
      <c r="M10" s="2">
        <f>SUMIFS('BA History S2'!E:E,'BA History S2'!B:B,A10)-L10</f>
        <v>30</v>
      </c>
      <c r="N10" s="75">
        <f>LOOKUP(2, 1/('BA History S2'!$B:$B=A10), 'BA History S2'!$AI:$AI)</f>
        <v>0.59705882352941175</v>
      </c>
      <c r="O10" s="34">
        <f>SUMIFS('BA History S2'!H:H,'BA History S2'!B:B,A10)</f>
        <v>162</v>
      </c>
      <c r="P10" s="2">
        <f>SUMIFS('BA History S2'!G:G,'BA History S2'!B:B,A10)-O10</f>
        <v>148</v>
      </c>
      <c r="Q10" s="89">
        <f>LOOKUP(2, 1/('BA History S2'!$B:$B=A10), 'BA History S2'!$AJ:$AJ)</f>
        <v>0.52470588235294113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6</v>
      </c>
      <c r="U10" s="2">
        <f>COUNTIFS('BA History S2'!$B:$B,$A$10,'BA History S2'!N:N, 1)</f>
        <v>4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1</v>
      </c>
      <c r="AA10" s="2">
        <f>COUNTIFS('BA History S2'!$B:$B,$A$10,'BA History S2'!T:T, 1)</f>
        <v>0</v>
      </c>
      <c r="AB10" s="2">
        <f>COUNTIFS('BA History S2'!$B:$B,$A$10,'BA History S2'!U:U, 1)</f>
        <v>2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5</v>
      </c>
      <c r="AH10" s="2">
        <f>COUNTIFS('BA History S2'!$B:$B,$A$10,'BA History S2'!AA:AA, 1)</f>
        <v>1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3</v>
      </c>
      <c r="AM10" s="2">
        <f>COUNTIFS('BA History S2'!$B:$B,$A$10,'BA History S2'!AF:AF, 1)</f>
        <v>0</v>
      </c>
      <c r="AN10" s="2">
        <f>COUNTIFS('BA History S2'!$B:$B,$A$10,'BA History S2'!AG:AG, 1)</f>
        <v>5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161</v>
      </c>
      <c r="G12" s="66">
        <f>AVERAGEIFS('BA History S2'!C:C,'BA History S2'!B:B,A12)</f>
        <v>13.416666666666666</v>
      </c>
      <c r="H12" s="35">
        <f t="array" ref="H12">MAX(IF('BA History S2'!B:B=A12, 'BA History S2'!C:C))</f>
        <v>19</v>
      </c>
      <c r="I12" s="34">
        <f>COUNTIFS('BA History S2'!B:B,A12,'BA History S2'!D:D, 1)</f>
        <v>7</v>
      </c>
      <c r="J12" s="2">
        <f>COUNTIFS('BA History S2'!B:B,A12,'BA History S2'!D:D, 0)</f>
        <v>5</v>
      </c>
      <c r="K12" s="75">
        <f>LOOKUP(2, 1/('BA History S2'!$B:$B=A12), 'BA History S2'!$AK:$AK)</f>
        <v>0.58333333333333337</v>
      </c>
      <c r="L12" s="34">
        <f>SUMIFS('BA History S2'!F:F,'BA History S2'!B:B,A12)</f>
        <v>27</v>
      </c>
      <c r="M12" s="2">
        <f>SUMIFS('BA History S2'!E:E,'BA History S2'!B:B,A12)-L12</f>
        <v>20</v>
      </c>
      <c r="N12" s="75">
        <f>LOOKUP(2, 1/('BA History S2'!$B:$B=A12), 'BA History S2'!$AI:$AI)</f>
        <v>0.59583333333333333</v>
      </c>
      <c r="O12" s="34">
        <f>SUMIFS('BA History S2'!H:H,'BA History S2'!B:B,A12)</f>
        <v>103</v>
      </c>
      <c r="P12" s="2">
        <f>SUMIFS('BA History S2'!G:G,'BA History S2'!B:B,A12)-O12</f>
        <v>99</v>
      </c>
      <c r="Q12" s="89">
        <f>LOOKUP(2, 1/('BA History S2'!$B:$B=A12), 'BA History S2'!$AJ:$AJ)</f>
        <v>0.51666666666666661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2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5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3</v>
      </c>
      <c r="AH12" s="2">
        <f>COUNTIFS('BA History S2'!$B:$B,$A12,'BA History S2'!AA:AA, 1)</f>
        <v>1</v>
      </c>
      <c r="AI12" s="2">
        <f>COUNTIFS('BA History S2'!$B:$B,$A$12,'BA History S2'!AB:AB, 1)</f>
        <v>1</v>
      </c>
      <c r="AJ12" s="2">
        <f>COUNTIFS('BA History S2'!$B:$B,$A$12,'BA History S2'!AC:AC, 1)</f>
        <v>3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293</v>
      </c>
      <c r="G13" s="66">
        <f>AVERAGEIFS('BA History S2'!C:C,'BA History S2'!B:B,A13)</f>
        <v>14.65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13</v>
      </c>
      <c r="K13" s="75">
        <f>LOOKUP(2, 1/('BA History S2'!$B:$B=A13), 'BA History S2'!$AK:$AK)</f>
        <v>0.35</v>
      </c>
      <c r="L13" s="34">
        <f>SUMIFS('BA History S2'!F:F,'BA History S2'!B:B,A13)</f>
        <v>37</v>
      </c>
      <c r="M13" s="2">
        <f>SUMIFS('BA History S2'!E:E,'BA History S2'!B:B,A13)-L13</f>
        <v>49</v>
      </c>
      <c r="N13" s="75">
        <f>LOOKUP(2, 1/('BA History S2'!$B:$B=A13), 'BA History S2'!$AI:$AI)</f>
        <v>0.41</v>
      </c>
      <c r="O13" s="34">
        <f>SUMIFS('BA History S2'!H:H,'BA History S2'!B:B,A13)</f>
        <v>170</v>
      </c>
      <c r="P13" s="2">
        <f>SUMIFS('BA History S2'!G:G,'BA History S2'!B:B,A13)-O13</f>
        <v>186</v>
      </c>
      <c r="Q13" s="89">
        <f>LOOKUP(2, 1/('BA History S2'!$B:$B=A13), 'BA History S2'!$AJ:$AJ)</f>
        <v>0.46850000000000003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422</v>
      </c>
      <c r="G14" s="66">
        <f>AVERAGEIFS('BA History S2'!C:C,'BA History S2'!B:B,A14)</f>
        <v>17.583333333333332</v>
      </c>
      <c r="H14" s="35">
        <f t="array" ref="H14">MAX(IF('BA History S2'!B:B=A14, 'BA History S2'!C:C))</f>
        <v>24</v>
      </c>
      <c r="I14" s="34">
        <f>COUNTIFS('BA History S2'!B:B,A14,'BA History S2'!D:D, 1)</f>
        <v>9</v>
      </c>
      <c r="J14" s="2">
        <f>COUNTIFS('BA History S2'!B:B,A14,'BA History S2'!D:D, 0)</f>
        <v>15</v>
      </c>
      <c r="K14" s="75">
        <f>LOOKUP(2, 1/('BA History S2'!$B:$B=A14), 'BA History S2'!$AK:$AK)</f>
        <v>0.375</v>
      </c>
      <c r="L14" s="34">
        <f>SUMIFS('BA History S2'!F:F,'BA History S2'!B:B,A14)</f>
        <v>41</v>
      </c>
      <c r="M14" s="2">
        <f>SUMIFS('BA History S2'!E:E,'BA History S2'!B:B,A14)-L14</f>
        <v>55</v>
      </c>
      <c r="N14" s="75">
        <f>LOOKUP(2, 1/('BA History S2'!$B:$B=A14), 'BA History S2'!$AI:$AI)</f>
        <v>0.41666666666666669</v>
      </c>
      <c r="O14" s="34">
        <f>SUMIFS('BA History S2'!H:H,'BA History S2'!B:B,A14)</f>
        <v>193</v>
      </c>
      <c r="P14" s="2">
        <f>SUMIFS('BA History S2'!G:G,'BA History S2'!B:B,A14)-O14</f>
        <v>218</v>
      </c>
      <c r="Q14" s="89">
        <f>LOOKUP(2, 1/('BA History S2'!$B:$B=A14), 'BA History S2'!$AJ:$AJ)</f>
        <v>0.46083333333333337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52</v>
      </c>
      <c r="G15" s="66">
        <f>AVERAGEIFS('BA History S2'!C:C,'BA History S2'!B:B,A15)</f>
        <v>13</v>
      </c>
      <c r="H15" s="35">
        <f t="array" ref="H15">MAX(IF('BA History S2'!B:B=A15, 'BA History S2'!C:C))</f>
        <v>17</v>
      </c>
      <c r="I15" s="34">
        <f>COUNTIFS('BA History S2'!B:B,A15,'BA History S2'!D:D, 1)</f>
        <v>1</v>
      </c>
      <c r="J15" s="2">
        <f>COUNTIFS('BA History S2'!B:B,A15,'BA History S2'!D:D, 0)</f>
        <v>3</v>
      </c>
      <c r="K15" s="75">
        <f>LOOKUP(2, 1/('BA History S2'!$B:$B=A15), 'BA History S2'!$AK:$AK)</f>
        <v>0.25</v>
      </c>
      <c r="L15" s="34">
        <f>SUMIFS('BA History S2'!F:F,'BA History S2'!B:B,A15)</f>
        <v>7</v>
      </c>
      <c r="M15" s="2">
        <f>SUMIFS('BA History S2'!E:E,'BA History S2'!B:B,A15)-L15</f>
        <v>9</v>
      </c>
      <c r="N15" s="75">
        <f>LOOKUP(2, 1/('BA History S2'!$B:$B=A15), 'BA History S2'!$AI:$AI)</f>
        <v>0.47499999999999998</v>
      </c>
      <c r="O15" s="34">
        <f>SUMIFS('BA History S2'!H:H,'BA History S2'!B:B,A15)</f>
        <v>34</v>
      </c>
      <c r="P15" s="2">
        <f>SUMIFS('BA History S2'!G:G,'BA History S2'!B:B,A15)-O15</f>
        <v>36</v>
      </c>
      <c r="Q15" s="89">
        <f>LOOKUP(2, 1/('BA History S2'!$B:$B=A15), 'BA History S2'!$AJ:$AJ)</f>
        <v>0.49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2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1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610</v>
      </c>
      <c r="G16" s="66">
        <f>AVERAGEIFS('BA History S2'!C:C,'BA History S2'!B:B,A16)</f>
        <v>16.486486486486488</v>
      </c>
      <c r="H16" s="35">
        <f t="array" ref="H16">MAX(IF('BA History S2'!B:B=A16, 'BA History S2'!C:C))</f>
        <v>31</v>
      </c>
      <c r="I16" s="34">
        <f>COUNTIFS('BA History S2'!B:B,A16,'BA History S2'!D:D, 1)</f>
        <v>19</v>
      </c>
      <c r="J16" s="2">
        <f>COUNTIFS('BA History S2'!B:B,A16,'BA History S2'!D:D, 0)</f>
        <v>18</v>
      </c>
      <c r="K16" s="75">
        <f>LOOKUP(2, 1/('BA History S2'!$B:$B=A16), 'BA History S2'!$AK:$AK)</f>
        <v>0.51351351351351349</v>
      </c>
      <c r="L16" s="34">
        <f>SUMIFS('BA History S2'!F:F,'BA History S2'!B:B,A16)</f>
        <v>77</v>
      </c>
      <c r="M16" s="2">
        <f>SUMIFS('BA History S2'!E:E,'BA History S2'!B:B,A16)-L16</f>
        <v>69</v>
      </c>
      <c r="N16" s="75">
        <f>LOOKUP(2, 1/('BA History S2'!$B:$B=A16), 'BA History S2'!$AI:$AI)</f>
        <v>0.5418918918918918</v>
      </c>
      <c r="O16" s="34">
        <f>SUMIFS('BA History S2'!H:H,'BA History S2'!B:B,A16)</f>
        <v>321</v>
      </c>
      <c r="P16" s="2">
        <f>SUMIFS('BA History S2'!G:G,'BA History S2'!B:B,A16)-O16</f>
        <v>295</v>
      </c>
      <c r="Q16" s="89">
        <f>LOOKUP(2, 1/('BA History S2'!$B:$B=A16), 'BA History S2'!$AJ:$AJ)</f>
        <v>0.53243243243243243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11</v>
      </c>
      <c r="U16" s="2">
        <f>COUNTIFS('BA History S2'!$B:$B,$A$16,'BA History S2'!N:N, 1)</f>
        <v>8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6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3</v>
      </c>
      <c r="AL16" s="2">
        <f>COUNTIFS('BA History S2'!$B:$B,$A$16,'BA History S2'!AE:AE, 1)</f>
        <v>7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769</v>
      </c>
      <c r="G18" s="66">
        <f>AVERAGEIFS('BA History S2'!C:C,'BA History S2'!B:B,A18)</f>
        <v>26.517241379310345</v>
      </c>
      <c r="H18" s="35">
        <f t="array" ref="H18">MAX(IF('BA History S2'!B:B=A18, 'BA History S2'!C:C))</f>
        <v>49</v>
      </c>
      <c r="I18" s="34">
        <f>COUNTIFS('BA History S2'!B:B,A18,'BA History S2'!D:D, 1)</f>
        <v>15</v>
      </c>
      <c r="J18" s="2">
        <f>COUNTIFS('BA History S2'!B:B,A18,'BA History S2'!D:D, 0)</f>
        <v>14</v>
      </c>
      <c r="K18" s="75">
        <f>LOOKUP(2, 1/('BA History S2'!$B:$B=A18), 'BA History S2'!$AK:$AK)</f>
        <v>0.51724137931034486</v>
      </c>
      <c r="L18" s="34">
        <f>SUMIFS('BA History S2'!F:F,'BA History S2'!B:B,A18)</f>
        <v>60</v>
      </c>
      <c r="M18" s="2">
        <f>SUMIFS('BA History S2'!E:E,'BA History S2'!B:B,A18)-L18</f>
        <v>56</v>
      </c>
      <c r="N18" s="75">
        <f>LOOKUP(2, 1/('BA History S2'!$B:$B=A18), 'BA History S2'!$AI:$AI)</f>
        <v>0.52586206896551724</v>
      </c>
      <c r="O18" s="34">
        <f>SUMIFS('BA History S2'!H:H,'BA History S2'!B:B,A18)</f>
        <v>245</v>
      </c>
      <c r="P18" s="2">
        <f>SUMIFS('BA History S2'!G:G,'BA History S2'!B:B,A18)-O18</f>
        <v>236</v>
      </c>
      <c r="Q18" s="89">
        <f>LOOKUP(2, 1/('BA History S2'!$B:$B=A18), 'BA History S2'!$AJ:$AJ)</f>
        <v>0.52241379310344838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5</v>
      </c>
      <c r="U18" s="2">
        <f>COUNTIFS('BA History S2'!$B:$B,$A$18,'BA History S2'!N:N, 1)</f>
        <v>6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2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8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8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788</v>
      </c>
      <c r="G19" s="66">
        <f>AVERAGEIFS('BA History S2'!C:C,'BA History S2'!B:B,A19)</f>
        <v>20.736842105263158</v>
      </c>
      <c r="H19" s="35">
        <f t="array" ref="H19">MAX(IF('BA History S2'!B:B=A19, 'BA History S2'!C:C))</f>
        <v>33</v>
      </c>
      <c r="I19" s="34">
        <f>COUNTIFS('BA History S2'!B:B,A19,'BA History S2'!D:D, 1)</f>
        <v>24</v>
      </c>
      <c r="J19" s="2">
        <f>COUNTIFS('BA History S2'!B:B,A19,'BA History S2'!D:D, 0)</f>
        <v>14</v>
      </c>
      <c r="K19" s="75">
        <f>LOOKUP(2, 1/('BA History S2'!$B:$B=A19), 'BA History S2'!$AK:$AK)</f>
        <v>0.63157894736842102</v>
      </c>
      <c r="L19" s="34">
        <f>SUMIFS('BA History S2'!F:F,'BA History S2'!B:B,A19)</f>
        <v>85</v>
      </c>
      <c r="M19" s="2">
        <f>SUMIFS('BA History S2'!E:E,'BA History S2'!B:B,A19)-L19</f>
        <v>67</v>
      </c>
      <c r="N19" s="75">
        <f>LOOKUP(2, 1/('BA History S2'!$B:$B=A19), 'BA History S2'!$AI:$AI)</f>
        <v>0.56052631578947365</v>
      </c>
      <c r="O19" s="34">
        <f>SUMIFS('BA History S2'!H:H,'BA History S2'!B:B,A19)</f>
        <v>328</v>
      </c>
      <c r="P19" s="2">
        <f>SUMIFS('BA History S2'!G:G,'BA History S2'!B:B,A19)-O19</f>
        <v>293</v>
      </c>
      <c r="Q19" s="89">
        <f>LOOKUP(2, 1/('BA History S2'!$B:$B=A19), 'BA History S2'!$AJ:$AJ)</f>
        <v>0.53763157894736846</v>
      </c>
      <c r="R19" s="2">
        <f>COUNTIFS('BA History S2'!$B:$B,$A$19,'BA History S2'!K:K, 1)</f>
        <v>5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14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4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12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6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295</v>
      </c>
      <c r="G22" s="66">
        <f>AVERAGEIFS('BA History S2'!C:C,'BA History S2'!B:B,A22)</f>
        <v>15.526315789473685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12</v>
      </c>
      <c r="K22" s="75">
        <f>LOOKUP(2, 1/('BA History S2'!$B:$B=A22), 'BA History S2'!$AK:$AK)</f>
        <v>0.36842105263157893</v>
      </c>
      <c r="L22" s="34">
        <f>SUMIFS('BA History S2'!F:F,'BA History S2'!B:B,A22)</f>
        <v>35</v>
      </c>
      <c r="M22" s="2">
        <f>SUMIFS('BA History S2'!E:E,'BA History S2'!B:B,A22)-L22</f>
        <v>39</v>
      </c>
      <c r="N22" s="75">
        <f>LOOKUP(2, 1/('BA History S2'!$B:$B=A22), 'BA History S2'!$AI:$AI)</f>
        <v>0.49210526315789471</v>
      </c>
      <c r="O22" s="34">
        <f>SUMIFS('BA History S2'!H:H,'BA History S2'!B:B,A22)</f>
        <v>152</v>
      </c>
      <c r="P22" s="2">
        <f>SUMIFS('BA History S2'!G:G,'BA History S2'!B:B,A22)-O22</f>
        <v>162</v>
      </c>
      <c r="Q22" s="89">
        <f>LOOKUP(2, 1/('BA History S2'!$B:$B=A22), 'BA History S2'!$AJ:$AJ)</f>
        <v>0.48684210526315791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6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40</v>
      </c>
      <c r="G23" s="66">
        <f>AVERAGEIFS('BA History S2'!C:C,'BA History S2'!B:B,A23)</f>
        <v>8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3</v>
      </c>
      <c r="K23" s="75">
        <f>LOOKUP(2, 1/('BA History S2'!$B:$B=A23), 'BA History S2'!$AK:$AK)</f>
        <v>0.4</v>
      </c>
      <c r="L23" s="34">
        <f>SUMIFS('BA History S2'!F:F,'BA History S2'!B:B,A23)</f>
        <v>8</v>
      </c>
      <c r="M23" s="2">
        <f>SUMIFS('BA History S2'!E:E,'BA History S2'!B:B,A23)-L23</f>
        <v>11</v>
      </c>
      <c r="N23" s="75">
        <f>LOOKUP(2, 1/('BA History S2'!$B:$B=A23), 'BA History S2'!$AI:$AI)</f>
        <v>0.4</v>
      </c>
      <c r="O23" s="34">
        <f>SUMIFS('BA History S2'!H:H,'BA History S2'!B:B,A23)</f>
        <v>36</v>
      </c>
      <c r="P23" s="2">
        <f>SUMIFS('BA History S2'!G:G,'BA History S2'!B:B,A23)-O23</f>
        <v>42</v>
      </c>
      <c r="Q23" s="89">
        <f>LOOKUP(2, 1/('BA History S2'!$B:$B=A23), 'BA History S2'!$AJ:$AJ)</f>
        <v>0.44600000000000001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152</v>
      </c>
      <c r="G24" s="66">
        <f>AVERAGEIFS('BA History S2'!C:C,'BA History S2'!B:B,A24)</f>
        <v>8.9411764705882355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11</v>
      </c>
      <c r="K24" s="75">
        <f>LOOKUP(2, 1/('BA History S2'!$B:$B=A24), 'BA History S2'!$AK:$AK)</f>
        <v>0.35294117647058826</v>
      </c>
      <c r="L24" s="34">
        <f>SUMIFS('BA History S2'!F:F,'BA History S2'!B:B,A24)</f>
        <v>27</v>
      </c>
      <c r="M24" s="2">
        <f>SUMIFS('BA History S2'!E:E,'BA History S2'!B:B,A24)-L24</f>
        <v>43</v>
      </c>
      <c r="N24" s="75">
        <f>LOOKUP(2, 1/('BA History S2'!$B:$B=A24), 'BA History S2'!$AI:$AI)</f>
        <v>0.35000000000000003</v>
      </c>
      <c r="O24" s="34">
        <f>SUMIFS('BA History S2'!H:H,'BA History S2'!B:B,A24)</f>
        <v>129</v>
      </c>
      <c r="P24" s="2">
        <f>SUMIFS('BA History S2'!G:G,'BA History S2'!B:B,A24)-O24</f>
        <v>163</v>
      </c>
      <c r="Q24" s="89">
        <f>LOOKUP(2, 1/('BA History S2'!$B:$B=A24), 'BA History S2'!$AJ:$AJ)</f>
        <v>0.43117647058823522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4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89</v>
      </c>
      <c r="G26" s="66">
        <f>AVERAGEIFS('BA History S2'!C:C,'BA History S2'!B:B,A26)</f>
        <v>17.8</v>
      </c>
      <c r="H26" s="35">
        <f t="array" ref="H26">MAX(IF('BA History S2'!B:B=A26, 'BA History S2'!C:C))</f>
        <v>26</v>
      </c>
      <c r="I26" s="34">
        <f>COUNTIFS('BA History S2'!B:B,A26,'BA History S2'!D:D, 1)</f>
        <v>2</v>
      </c>
      <c r="J26" s="2">
        <f>COUNTIFS('BA History S2'!B:B,A26,'BA History S2'!D:D, 0)</f>
        <v>3</v>
      </c>
      <c r="K26" s="75">
        <f>LOOKUP(2, 1/('BA History S2'!$B:$B=A26), 'BA History S2'!$AK:$AK)</f>
        <v>0.4</v>
      </c>
      <c r="L26" s="34">
        <f>SUMIFS('BA History S2'!F:F,'BA History S2'!B:B,A26)</f>
        <v>9</v>
      </c>
      <c r="M26" s="2">
        <f>SUMIFS('BA History S2'!E:E,'BA History S2'!B:B,A26)-L26</f>
        <v>11</v>
      </c>
      <c r="N26" s="75">
        <f>LOOKUP(2, 1/('BA History S2'!$B:$B=A26), 'BA History S2'!$AI:$AI)</f>
        <v>0.45</v>
      </c>
      <c r="O26" s="34">
        <f>SUMIFS('BA History S2'!H:H,'BA History S2'!B:B,A26)</f>
        <v>41</v>
      </c>
      <c r="P26" s="2">
        <f>SUMIFS('BA History S2'!G:G,'BA History S2'!B:B,A26)-O26</f>
        <v>48</v>
      </c>
      <c r="Q26" s="89">
        <f>LOOKUP(2, 1/('BA History S2'!$B:$B=A26), 'BA History S2'!$AJ:$AJ)</f>
        <v>0.45400000000000001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2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1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240</v>
      </c>
      <c r="G27" s="66">
        <f>AVERAGEIFS('BA History S2'!C:C,'BA History S2'!B:B,A27)</f>
        <v>11.428571428571429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10</v>
      </c>
      <c r="K27" s="75">
        <f>LOOKUP(2, 1/('BA History S2'!$B:$B=A27), 'BA History S2'!$AK:$AK)</f>
        <v>0.52380952380952384</v>
      </c>
      <c r="L27" s="34">
        <f>SUMIFS('BA History S2'!F:F,'BA History S2'!B:B,A27)</f>
        <v>42</v>
      </c>
      <c r="M27" s="2">
        <f>SUMIFS('BA History S2'!E:E,'BA History S2'!B:B,A27)-L27</f>
        <v>44</v>
      </c>
      <c r="N27" s="75">
        <f>LOOKUP(2, 1/('BA History S2'!$B:$B=A27), 'BA History S2'!$AI:$AI)</f>
        <v>0.47380952380952379</v>
      </c>
      <c r="O27" s="34">
        <f>SUMIFS('BA History S2'!H:H,'BA History S2'!B:B,A27)</f>
        <v>179</v>
      </c>
      <c r="P27" s="2">
        <f>SUMIFS('BA History S2'!G:G,'BA History S2'!B:B,A27)-O27</f>
        <v>190</v>
      </c>
      <c r="Q27" s="89">
        <f>LOOKUP(2, 1/('BA History S2'!$B:$B=A27), 'BA History S2'!$AJ:$AJ)</f>
        <v>0.48190476190476189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496</v>
      </c>
      <c r="G28" s="66">
        <f>AVERAGEIFS('BA History S2'!C:C,'BA History S2'!B:B,A28)</f>
        <v>18.37037037037037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16</v>
      </c>
      <c r="K28" s="75">
        <f>LOOKUP(2, 1/('BA History S2'!$B:$B=A28), 'BA History S2'!$AK:$AK)</f>
        <v>0.40740740740740738</v>
      </c>
      <c r="L28" s="34">
        <f>SUMIFS('BA History S2'!F:F,'BA History S2'!B:B,A28)</f>
        <v>49</v>
      </c>
      <c r="M28" s="2">
        <f>SUMIFS('BA History S2'!E:E,'BA History S2'!B:B,A28)-L28</f>
        <v>58</v>
      </c>
      <c r="N28" s="75">
        <f>LOOKUP(2, 1/('BA History S2'!$B:$B=A28), 'BA History S2'!$AI:$AI)</f>
        <v>0.4555555555555556</v>
      </c>
      <c r="O28" s="34">
        <f>SUMIFS('BA History S2'!H:H,'BA History S2'!B:B,A28)</f>
        <v>221</v>
      </c>
      <c r="P28" s="2">
        <f>SUMIFS('BA History S2'!G:G,'BA History S2'!B:B,A28)-O28</f>
        <v>238</v>
      </c>
      <c r="Q28" s="89">
        <f>LOOKUP(2, 1/('BA History S2'!$B:$B=A28), 'BA History S2'!$AJ:$AJ)</f>
        <v>0.47851851851851851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2</v>
      </c>
      <c r="F29" s="34">
        <f>SUMIFS('BA History S2'!C:C,'BA History S2'!B:B,A29)</f>
        <v>728</v>
      </c>
      <c r="G29" s="66">
        <f>AVERAGEIFS('BA History S2'!C:C,'BA History S2'!B:B,A29)</f>
        <v>24.266666666666666</v>
      </c>
      <c r="H29" s="35">
        <f t="array" ref="H29">MAX(IF('BA History S2'!B:B=A29, 'BA History S2'!C:C))</f>
        <v>50</v>
      </c>
      <c r="I29" s="34">
        <f>COUNTIFS('BA History S2'!B:B,A29,'BA History S2'!D:D, 1)</f>
        <v>13</v>
      </c>
      <c r="J29" s="2">
        <f>COUNTIFS('BA History S2'!B:B,A29,'BA History S2'!D:D, 0)</f>
        <v>17</v>
      </c>
      <c r="K29" s="75">
        <f>LOOKUP(2, 1/('BA History S2'!$B:$B=A29), 'BA History S2'!$AK:$AK)</f>
        <v>0.43333333333333335</v>
      </c>
      <c r="L29" s="34">
        <f>SUMIFS('BA History S2'!F:F,'BA History S2'!B:B,A29)</f>
        <v>59</v>
      </c>
      <c r="M29" s="2">
        <f>SUMIFS('BA History S2'!E:E,'BA History S2'!B:B,A29)-L29</f>
        <v>65</v>
      </c>
      <c r="N29" s="75">
        <f>LOOKUP(2, 1/('BA History S2'!$B:$B=A29), 'BA History S2'!$AI:$AI)</f>
        <v>0.47333333333333333</v>
      </c>
      <c r="O29" s="34">
        <f>SUMIFS('BA History S2'!H:H,'BA History S2'!B:B,A29)</f>
        <v>267</v>
      </c>
      <c r="P29" s="2">
        <f>SUMIFS('BA History S2'!G:G,'BA History S2'!B:B,A29)-O29</f>
        <v>258</v>
      </c>
      <c r="Q29" s="89">
        <f>LOOKUP(2, 1/('BA History S2'!$B:$B=A29), 'BA History S2'!$AJ:$AJ)</f>
        <v>0.50900000000000001</v>
      </c>
      <c r="R29" s="2">
        <f>COUNTIFS('BA History S2'!$B:$B,$A$29,'BA History S2'!K:K, 1)</f>
        <v>4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5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4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11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515</v>
      </c>
      <c r="G31" s="66">
        <f>AVERAGEIFS('BA History S2'!C:C,'BA History S2'!B:B,A31)</f>
        <v>18.392857142857142</v>
      </c>
      <c r="H31" s="35">
        <f t="array" ref="H31">MAX(IF('BA History S2'!B:B=A31, 'BA History S2'!C:C))</f>
        <v>37</v>
      </c>
      <c r="I31" s="34">
        <f>COUNTIFS('BA History S2'!B:B,A31,'BA History S2'!D:D, 1)</f>
        <v>13</v>
      </c>
      <c r="J31" s="2">
        <f>COUNTIFS('BA History S2'!B:B,A31,'BA History S2'!D:D, 0)</f>
        <v>15</v>
      </c>
      <c r="K31" s="75">
        <f>LOOKUP(2, 1/('BA History S2'!$B:$B=A31), 'BA History S2'!$AK:$AK)</f>
        <v>0.4642857142857143</v>
      </c>
      <c r="L31" s="34">
        <f>SUMIFS('BA History S2'!F:F,'BA History S2'!B:B,A31)</f>
        <v>54</v>
      </c>
      <c r="M31" s="2">
        <f>SUMIFS('BA History S2'!E:E,'BA History S2'!B:B,A31)-L31</f>
        <v>61</v>
      </c>
      <c r="N31" s="75">
        <f>LOOKUP(2, 1/('BA History S2'!$B:$B=A31), 'BA History S2'!$AI:$AI)</f>
        <v>0.4553571428571429</v>
      </c>
      <c r="O31" s="34">
        <f>SUMIFS('BA History S2'!H:H,'BA History S2'!B:B,A31)</f>
        <v>232</v>
      </c>
      <c r="P31" s="2">
        <f>SUMIFS('BA History S2'!G:G,'BA History S2'!B:B,A31)-O31</f>
        <v>249</v>
      </c>
      <c r="Q31" s="89">
        <f>LOOKUP(2, 1/('BA History S2'!$B:$B=A31), 'BA History S2'!$AJ:$AJ)</f>
        <v>0.47642857142857148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7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8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3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751</v>
      </c>
      <c r="G33" s="66">
        <f>AVERAGEIFS('BA History S2'!C:C,'BA History S2'!B:B,A33)</f>
        <v>20.861111111111111</v>
      </c>
      <c r="H33" s="35">
        <f t="array" ref="H33">MAX(IF('BA History S2'!B:B=A33, 'BA History S2'!C:C))</f>
        <v>43</v>
      </c>
      <c r="I33" s="34">
        <f>COUNTIFS('BA History S2'!B:B,A33,'BA History S2'!D:D, 1)</f>
        <v>23</v>
      </c>
      <c r="J33" s="2">
        <f>COUNTIFS('BA History S2'!B:B,A33,'BA History S2'!D:D, 0)</f>
        <v>13</v>
      </c>
      <c r="K33" s="75">
        <f>LOOKUP(2, 1/('BA History S2'!$B:$B=A33), 'BA History S2'!$AK:$AK)</f>
        <v>0.63888888888888884</v>
      </c>
      <c r="L33" s="34">
        <f>SUMIFS('BA History S2'!F:F,'BA History S2'!B:B,A33)</f>
        <v>79</v>
      </c>
      <c r="M33" s="2">
        <f>SUMIFS('BA History S2'!E:E,'BA History S2'!B:B,A33)-L33</f>
        <v>70</v>
      </c>
      <c r="N33" s="75">
        <f>LOOKUP(2, 1/('BA History S2'!$B:$B=A33), 'BA History S2'!$AI:$AI)</f>
        <v>0.5180555555555556</v>
      </c>
      <c r="O33" s="34">
        <f>SUMIFS('BA History S2'!H:H,'BA History S2'!B:B,A33)</f>
        <v>323</v>
      </c>
      <c r="P33" s="2">
        <f>SUMIFS('BA History S2'!G:G,'BA History S2'!B:B,A33)-O33</f>
        <v>305</v>
      </c>
      <c r="Q33" s="89">
        <f>LOOKUP(2, 1/('BA History S2'!$B:$B=A33), 'BA History S2'!$AJ:$AJ)</f>
        <v>0.5097222222222223</v>
      </c>
      <c r="R33" s="2">
        <f>COUNTIFS('BA History S2'!$B:$B,$A$33,'BA History S2'!K:K, 1)</f>
        <v>6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10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2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8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12</v>
      </c>
      <c r="AK33" s="2">
        <f>COUNTIFS('BA History S2'!$B:$B,$A$33,'BA History S2'!AD:AD, 1)</f>
        <v>4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789</v>
      </c>
      <c r="G34" s="66">
        <f>AVERAGEIFS('BA History S2'!C:C,'BA History S2'!B:B,A34)</f>
        <v>19.725000000000001</v>
      </c>
      <c r="H34" s="35">
        <f t="array" ref="H34">MAX(IF('BA History S2'!B:B=A34, 'BA History S2'!C:C))</f>
        <v>38</v>
      </c>
      <c r="I34" s="34">
        <f>COUNTIFS('BA History S2'!B:B,A34,'BA History S2'!D:D, 1)</f>
        <v>16</v>
      </c>
      <c r="J34" s="2">
        <f>COUNTIFS('BA History S2'!B:B,A34,'BA History S2'!D:D, 0)</f>
        <v>24</v>
      </c>
      <c r="K34" s="75">
        <f>LOOKUP(2, 1/('BA History S2'!$B:$B=A34), 'BA History S2'!$AK:$AK)</f>
        <v>0.4</v>
      </c>
      <c r="L34" s="34">
        <f>SUMIFS('BA History S2'!F:F,'BA History S2'!B:B,A34)</f>
        <v>76</v>
      </c>
      <c r="M34" s="2">
        <f>SUMIFS('BA History S2'!E:E,'BA History S2'!B:B,A34)-L34</f>
        <v>89</v>
      </c>
      <c r="N34" s="75">
        <f>LOOKUP(2, 1/('BA History S2'!$B:$B=A34), 'BA History S2'!$AI:$AI)</f>
        <v>0.45125000000000004</v>
      </c>
      <c r="O34" s="34">
        <f>SUMIFS('BA History S2'!H:H,'BA History S2'!B:B,A34)</f>
        <v>333</v>
      </c>
      <c r="P34" s="2">
        <f>SUMIFS('BA History S2'!G:G,'BA History S2'!B:B,A34)-O34</f>
        <v>354</v>
      </c>
      <c r="Q34" s="89">
        <f>LOOKUP(2, 1/('BA History S2'!$B:$B=A34), 'BA History S2'!$AJ:$AJ)</f>
        <v>0.47924999999999995</v>
      </c>
      <c r="R34" s="2">
        <f>COUNTIFS('BA History S2'!$B:$B,$A$34,'BA History S2'!K:K, 1)</f>
        <v>3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7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3</v>
      </c>
      <c r="AC34" s="2">
        <f>COUNTIFS('BA History S2'!$B:$B,$A$34,'BA History S2'!V:V, 1)</f>
        <v>5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10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5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9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562</v>
      </c>
      <c r="G36" s="66">
        <f>AVERAGEIFS('BA History S2'!C:C,'BA History S2'!B:B,A36)</f>
        <v>17.030303030303031</v>
      </c>
      <c r="H36" s="35">
        <f t="array" ref="H36">MAX(IF('BA History S2'!B:B=A36, 'BA History S2'!C:C))</f>
        <v>28</v>
      </c>
      <c r="I36" s="34">
        <f>COUNTIFS('BA History S2'!B:B,A36,'BA History S2'!D:D, 1)</f>
        <v>18</v>
      </c>
      <c r="J36" s="2">
        <f>COUNTIFS('BA History S2'!B:B,A36,'BA History S2'!D:D, 0)</f>
        <v>15</v>
      </c>
      <c r="K36" s="75">
        <f>LOOKUP(2, 1/('BA History S2'!$B:$B=A36), 'BA History S2'!$AK:$AK)</f>
        <v>0.54545454545454541</v>
      </c>
      <c r="L36" s="34">
        <f>SUMIFS('BA History S2'!F:F,'BA History S2'!B:B,A36)</f>
        <v>75</v>
      </c>
      <c r="M36" s="2">
        <f>SUMIFS('BA History S2'!E:E,'BA History S2'!B:B,A36)-L36</f>
        <v>66</v>
      </c>
      <c r="N36" s="75">
        <f>LOOKUP(2, 1/('BA History S2'!$B:$B=A36), 'BA History S2'!$AI:$AI)</f>
        <v>0.54848484848484846</v>
      </c>
      <c r="O36" s="34">
        <f>SUMIFS('BA History S2'!H:H,'BA History S2'!B:B,A36)</f>
        <v>308</v>
      </c>
      <c r="P36" s="2">
        <f>SUMIFS('BA History S2'!G:G,'BA History S2'!B:B,A36)-O36</f>
        <v>283</v>
      </c>
      <c r="Q36" s="89">
        <f>LOOKUP(2, 1/('BA History S2'!$B:$B=A36), 'BA History S2'!$AJ:$AJ)</f>
        <v>0.52878787878787892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9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8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10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C38" s="1">
        <v>2</v>
      </c>
      <c r="D38" s="1">
        <v>1</v>
      </c>
      <c r="E38" s="1">
        <v>1</v>
      </c>
      <c r="F38" s="34">
        <f>SUMIFS('BA History S2'!C:C,'BA History S2'!B:B,A38)</f>
        <v>1245</v>
      </c>
      <c r="G38" s="66">
        <f>AVERAGEIFS('BA History S2'!C:C,'BA History S2'!B:B,A38)</f>
        <v>25.9375</v>
      </c>
      <c r="H38" s="35">
        <f t="array" ref="H38">MAX(IF('BA History S2'!B:B=A38, 'BA History S2'!C:C))</f>
        <v>42</v>
      </c>
      <c r="I38" s="34">
        <f>COUNTIFS('BA History S2'!B:B,A38,'BA History S2'!D:D, 1)</f>
        <v>30</v>
      </c>
      <c r="J38" s="2">
        <f>COUNTIFS('BA History S2'!B:B,A38,'BA History S2'!D:D, 0)</f>
        <v>18</v>
      </c>
      <c r="K38" s="75">
        <f>LOOKUP(2, 1/('BA History S2'!$B:$B=A38), 'BA History S2'!$AK:$AK)</f>
        <v>0.625</v>
      </c>
      <c r="L38" s="34">
        <f>SUMIFS('BA History S2'!F:F,'BA History S2'!B:B,A38)</f>
        <v>111</v>
      </c>
      <c r="M38" s="2">
        <f>SUMIFS('BA History S2'!E:E,'BA History S2'!B:B,A38)-L38</f>
        <v>85</v>
      </c>
      <c r="N38" s="75">
        <f>LOOKUP(2, 1/('BA History S2'!$B:$B=A38), 'BA History S2'!$AI:$AI)</f>
        <v>0.57916666666666672</v>
      </c>
      <c r="O38" s="34">
        <f>SUMIFS('BA History S2'!H:H,'BA History S2'!B:B,A38)</f>
        <v>429</v>
      </c>
      <c r="P38" s="2">
        <f>SUMIFS('BA History S2'!G:G,'BA History S2'!B:B,A38)-O38</f>
        <v>394</v>
      </c>
      <c r="Q38" s="89">
        <f>LOOKUP(2, 1/('BA History S2'!$B:$B=A38), 'BA History S2'!$AJ:$AJ)</f>
        <v>0.52416666666666678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7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3</v>
      </c>
      <c r="AC38" s="2">
        <f>COUNTIFS('BA History S2'!$B:$B,$A$38,'BA History S2'!V:V, 1)</f>
        <v>5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2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8</v>
      </c>
      <c r="AL38" s="2">
        <f>COUNTIFS('BA History S2'!$B:$B,$A$38,'BA History S2'!AE:AE, 1)</f>
        <v>6</v>
      </c>
      <c r="AM38" s="2">
        <f>COUNTIFS('BA History S2'!$B:$B,$A$38,'BA History S2'!AF:AF, 1)</f>
        <v>2</v>
      </c>
      <c r="AN38" s="2">
        <f>COUNTIFS('BA History S2'!$B:$B,$A$38,'BA History S2'!AG:AG, 1)</f>
        <v>12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784</v>
      </c>
      <c r="G44" s="66">
        <f>AVERAGEIFS('BA History S2'!C:C,'BA History S2'!B:B,A44)</f>
        <v>25.29032258064516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14</v>
      </c>
      <c r="K44" s="75">
        <f>LOOKUP(2, 1/('BA History S2'!$B:$B=A44), 'BA History S2'!$AK:$AK)</f>
        <v>0.54838709677419351</v>
      </c>
      <c r="L44" s="34">
        <f>SUMIFS('BA History S2'!F:F,'BA History S2'!B:B,A44)</f>
        <v>66</v>
      </c>
      <c r="M44" s="2">
        <f>SUMIFS('BA History S2'!E:E,'BA History S2'!B:B,A44)-L44</f>
        <v>61</v>
      </c>
      <c r="N44" s="75">
        <f>LOOKUP(2, 1/('BA History S2'!$B:$B=A44), 'BA History S2'!$AI:$AI)</f>
        <v>0.52580645161290329</v>
      </c>
      <c r="O44" s="34">
        <f>SUMIFS('BA History S2'!H:H,'BA History S2'!B:B,A44)</f>
        <v>275</v>
      </c>
      <c r="P44" s="2">
        <f>SUMIFS('BA History S2'!G:G,'BA History S2'!B:B,A44)-O44</f>
        <v>263</v>
      </c>
      <c r="Q44" s="89">
        <f>LOOKUP(2, 1/('BA History S2'!$B:$B=A44), 'BA History S2'!$AJ:$AJ)</f>
        <v>0.51225806451612899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4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541</v>
      </c>
      <c r="G45" s="66">
        <f>AVERAGEIFS('BA History S2'!C:C,'BA History S2'!B:B,A45)</f>
        <v>16.393939393939394</v>
      </c>
      <c r="H45" s="35">
        <f t="array" ref="H45">MAX(IF('BA History S2'!B:B=A45, 'BA History S2'!C:C))</f>
        <v>33</v>
      </c>
      <c r="I45" s="34">
        <f>COUNTIFS('BA History S2'!B:B,A45,'BA History S2'!D:D, 1)</f>
        <v>15</v>
      </c>
      <c r="J45" s="2">
        <f>COUNTIFS('BA History S2'!B:B,A45,'BA History S2'!D:D, 0)</f>
        <v>18</v>
      </c>
      <c r="K45" s="75">
        <f>LOOKUP(2, 1/('BA History S2'!$B:$B=A45), 'BA History S2'!$AK:$AK)</f>
        <v>0.45454545454545453</v>
      </c>
      <c r="L45" s="34">
        <f>SUMIFS('BA History S2'!F:F,'BA History S2'!B:B,A45)</f>
        <v>62</v>
      </c>
      <c r="M45" s="2">
        <f>SUMIFS('BA History S2'!E:E,'BA History S2'!B:B,A45)-L45</f>
        <v>72</v>
      </c>
      <c r="N45" s="75">
        <f>LOOKUP(2, 1/('BA History S2'!$B:$B=A45), 'BA History S2'!$AI:$AI)</f>
        <v>0.45</v>
      </c>
      <c r="O45" s="34">
        <f>SUMIFS('BA History S2'!H:H,'BA History S2'!B:B,A45)</f>
        <v>265</v>
      </c>
      <c r="P45" s="2">
        <f>SUMIFS('BA History S2'!G:G,'BA History S2'!B:B,A45)-O45</f>
        <v>288</v>
      </c>
      <c r="Q45" s="89">
        <f>LOOKUP(2, 1/('BA History S2'!$B:$B=A45), 'BA History S2'!$AJ:$AJ)</f>
        <v>0.47212121212121211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3</v>
      </c>
      <c r="AC45" s="2">
        <f>COUNTIFS('BA History S2'!$B:$B,$A$45,'BA History S2'!V:V, 1)</f>
        <v>2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8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6</v>
      </c>
      <c r="AK45" s="2">
        <f>COUNTIFS('BA History S2'!$B:$B,$A$45,'BA History S2'!AD:AD, 1)</f>
        <v>2</v>
      </c>
      <c r="AL45" s="2">
        <f>COUNTIFS('BA History S2'!$B:$B,$A$45,'BA History S2'!AE:AE, 1)</f>
        <v>7</v>
      </c>
      <c r="AM45" s="2">
        <f>COUNTIFS('BA History S2'!$B:$B,$A$45,'BA History S2'!AF:AF, 1)</f>
        <v>1</v>
      </c>
      <c r="AN45" s="2">
        <f>COUNTIFS('BA History S2'!$B:$B,$A$45,'BA History S2'!AG:AG, 1)</f>
        <v>6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42"/>
  <sheetViews>
    <sheetView tabSelected="1" workbookViewId="0">
      <pane xSplit="2" ySplit="1" topLeftCell="M812" activePane="bottomRight" state="frozen"/>
      <selection pane="topRight" activeCell="C1" sqref="C1"/>
      <selection pane="bottomLeft" activeCell="A2" sqref="A2"/>
      <selection pane="bottomRight" activeCell="AJ834" sqref="AJ83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34" workbookViewId="0">
      <selection activeCell="AG65" sqref="AG6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 s="86">
        <f>AVERAGEIFS($C$2:C50, $B$2:B50, B50)</f>
        <v>12.333333333333334</v>
      </c>
      <c r="AI50" s="86">
        <f>AVERAGEIFS($I$2:I50, $B$2:B50, B50)</f>
        <v>0.66666666666666663</v>
      </c>
      <c r="AJ50" s="86">
        <f>AVERAGEIFS($J$2:J50, $B$2:B50, B50)</f>
        <v>0.59</v>
      </c>
      <c r="AK50" s="86">
        <f>AVERAGEIFS($D$2:D50, $B$2:B50, B50)</f>
        <v>0.66666666666666663</v>
      </c>
    </row>
    <row r="51" spans="1:37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 s="86">
        <f>AVERAGEIFS($C$2:C51, $B$2:B51, B51)</f>
        <v>26.666666666666668</v>
      </c>
      <c r="AI51" s="86">
        <f>AVERAGEIFS($I$2:I51, $B$2:B51, B51)</f>
        <v>0.66666666666666663</v>
      </c>
      <c r="AJ51" s="86">
        <f>AVERAGEIFS($J$2:J51, $B$2:B51, B51)</f>
        <v>0.59</v>
      </c>
      <c r="AK51" s="86">
        <f>AVERAGEIFS($D$2:D51, $B$2:B51, B51)</f>
        <v>0.66666666666666663</v>
      </c>
    </row>
    <row r="52" spans="1:37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 s="86">
        <f>AVERAGEIFS($C$2:C52, $B$2:B52, B52)</f>
        <v>7.333333333333333</v>
      </c>
      <c r="AI52" s="86">
        <f>AVERAGEIFS($I$2:I52, $B$2:B52, B52)</f>
        <v>0.66666666666666663</v>
      </c>
      <c r="AJ52" s="86">
        <f>AVERAGEIFS($J$2:J52, $B$2:B52, B52)</f>
        <v>0.59</v>
      </c>
      <c r="AK52" s="86">
        <f>AVERAGEIFS($D$2:D52, $B$2:B52, B52)</f>
        <v>0.66666666666666663</v>
      </c>
    </row>
    <row r="53" spans="1:37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 s="86">
        <f>AVERAGEIFS($C$2:C53, $B$2:B53, B53)</f>
        <v>33</v>
      </c>
      <c r="AI53" s="86">
        <f>AVERAGEIFS($I$2:I53, $B$2:B53, B53)</f>
        <v>0.66666666666666663</v>
      </c>
      <c r="AJ53" s="86">
        <f>AVERAGEIFS($J$2:J53, $B$2:B53, B53)</f>
        <v>0.59</v>
      </c>
      <c r="AK53" s="86">
        <f>AVERAGEIFS($D$2:D53, $B$2:B53, B53)</f>
        <v>0.66666666666666663</v>
      </c>
    </row>
    <row r="54" spans="1:37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 s="86">
        <f>AVERAGEIFS($C$2:C54, $B$2:B54, B54)</f>
        <v>17.666666666666668</v>
      </c>
      <c r="AI54" s="86">
        <f>AVERAGEIFS($I$2:I54, $B$2:B54, B54)</f>
        <v>0.66666666666666663</v>
      </c>
      <c r="AJ54" s="86">
        <f>AVERAGEIFS($J$2:J54, $B$2:B54, B54)</f>
        <v>0.59</v>
      </c>
      <c r="AK54" s="86">
        <f>AVERAGEIFS($D$2:D54, $B$2:B54, B54)</f>
        <v>0.66666666666666663</v>
      </c>
    </row>
    <row r="55" spans="1:37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 s="86">
        <f>AVERAGEIFS($C$2:C55, $B$2:B55, B55)</f>
        <v>16</v>
      </c>
      <c r="AI55" s="86">
        <f>AVERAGEIFS($I$2:I55, $B$2:B55, B55)</f>
        <v>0.875</v>
      </c>
      <c r="AJ55" s="86">
        <f>AVERAGEIFS($J$2:J55, $B$2:B55, B55)</f>
        <v>0.69</v>
      </c>
      <c r="AK55" s="86">
        <f>AVERAGEIFS($D$2:D55, $B$2:B55, B55)</f>
        <v>1</v>
      </c>
    </row>
    <row r="56" spans="1:37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20.5</v>
      </c>
      <c r="AI56" s="86">
        <f>AVERAGEIFS($I$2:I56, $B$2:B56, B56)</f>
        <v>0.375</v>
      </c>
      <c r="AJ56" s="86">
        <f>AVERAGEIFS($J$2:J56, $B$2:B56, B56)</f>
        <v>0.43</v>
      </c>
      <c r="AK56" s="86">
        <f>AVERAGEIFS($D$2:D56, $B$2:B56, B56)</f>
        <v>0.5</v>
      </c>
    </row>
    <row r="57" spans="1:37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0.375</v>
      </c>
      <c r="AJ57" s="86">
        <f>AVERAGEIFS($J$2:J57, $B$2:B57, B57)</f>
        <v>0.43</v>
      </c>
      <c r="AK57" s="86">
        <f>AVERAGEIFS($D$2:D57, $B$2:B57, B57)</f>
        <v>0.5</v>
      </c>
    </row>
    <row r="58" spans="1:37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6.5</v>
      </c>
      <c r="AI58" s="86">
        <f>AVERAGEIFS($I$2:I58, $B$2:B58, B58)</f>
        <v>0.375</v>
      </c>
      <c r="AJ58" s="86">
        <f>AVERAGEIFS($J$2:J58, $B$2:B58, B58)</f>
        <v>0.43</v>
      </c>
      <c r="AK58" s="86">
        <f>AVERAGEIFS($D$2:D58, $B$2:B58, B58)</f>
        <v>0.5</v>
      </c>
    </row>
    <row r="59" spans="1:37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</v>
      </c>
      <c r="AI59" s="86">
        <f>AVERAGEIFS($I$2:I59, $B$2:B59, B59)</f>
        <v>0.375</v>
      </c>
      <c r="AJ59" s="86">
        <f>AVERAGEIFS($J$2:J59, $B$2:B59, B59)</f>
        <v>0.43</v>
      </c>
      <c r="AK59" s="86">
        <f>AVERAGEIFS($D$2:D59, $B$2:B59, B59)</f>
        <v>0.5</v>
      </c>
    </row>
    <row r="60" spans="1:37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18</v>
      </c>
      <c r="AI60" s="86">
        <f>AVERAGEIFS($I$2:I60, $B$2:B60, B60)</f>
        <v>0.375</v>
      </c>
      <c r="AJ60" s="86">
        <f>AVERAGEIFS($J$2:J60, $B$2:B60, B60)</f>
        <v>0.43</v>
      </c>
      <c r="AK60" s="86">
        <f>AVERAGEIFS($D$2:D60, $B$2:B60, B60)</f>
        <v>0.5</v>
      </c>
    </row>
    <row r="61" spans="1:37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29.5</v>
      </c>
      <c r="AI61" s="86">
        <f>AVERAGEIFS($I$2:I61, $B$2:B61, B61)</f>
        <v>0.375</v>
      </c>
      <c r="AJ61" s="86">
        <f>AVERAGEIFS($J$2:J61, $B$2:B61, B61)</f>
        <v>0.43</v>
      </c>
      <c r="AK61" s="86">
        <f>AVERAGEIFS($D$2:D61, $B$2:B61, B61)</f>
        <v>0.5</v>
      </c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37</v>
      </c>
      <c r="E3" s="4">
        <f>AVERAGEIFS('Tourney History BA'!C:C,'Tourney History BA'!B:B,A3)</f>
        <v>12.333333333333334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2</v>
      </c>
      <c r="H3" s="2">
        <f>COUNTIFS('Tourney History BA'!B:B,A3,'Tourney History BA'!D:D, 0)</f>
        <v>1</v>
      </c>
      <c r="I3" s="88">
        <f>LOOKUP(2, 1/('Tourney History BA'!$B:$B=A3), 'Tourney History BA'!$AK:$AK)</f>
        <v>0.66666666666666663</v>
      </c>
      <c r="J3" s="34">
        <f>SUMIFS('Tourney History BA'!F:F,'Tourney History BA'!B:B,A3)</f>
        <v>7</v>
      </c>
      <c r="K3" s="2">
        <f>SUMIFS('Tourney History BA'!E:E,'Tourney History BA'!B:B,A3)-J3</f>
        <v>4</v>
      </c>
      <c r="L3" s="88">
        <f>LOOKUP(2, 1/('Tourney History BA'!$B:$B=A3), 'Tourney History BA'!$AI:$AI)</f>
        <v>0.66666666666666663</v>
      </c>
      <c r="M3" s="34">
        <f>SUMIFS('Tourney History BA'!H:H,'Tourney History BA'!B:B,A3)</f>
        <v>26</v>
      </c>
      <c r="N3" s="2">
        <f>SUMIFS('Tourney History BA'!G:G,'Tourney History BA'!B:B,A3)-M3</f>
        <v>20</v>
      </c>
      <c r="O3" s="88">
        <f>LOOKUP(2, 1/('Tourney History BA'!$B:$B=A3), 'Tourney History BA'!$AJ:$AJ)</f>
        <v>0.59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1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2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54</v>
      </c>
      <c r="E4" s="4">
        <f>AVERAGEIFS('Tourney History BA'!C:C,'Tourney History BA'!B:B,A4)</f>
        <v>27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6</v>
      </c>
      <c r="K4" s="2">
        <f>SUMIFS('Tourney History BA'!E:E,'Tourney History BA'!B:B,A4)-J4</f>
        <v>2</v>
      </c>
      <c r="L4" s="88">
        <f>LOOKUP(2, 1/('Tourney History BA'!$B:$B=A4), 'Tourney History BA'!$AI:$AI)</f>
        <v>0.75</v>
      </c>
      <c r="M4" s="34">
        <f>SUMIFS('Tourney History BA'!H:H,'Tourney History BA'!B:B,A4)</f>
        <v>20</v>
      </c>
      <c r="N4" s="2">
        <f>SUMIFS('Tourney History BA'!G:G,'Tourney History BA'!B:B,A4)-M4</f>
        <v>14</v>
      </c>
      <c r="O4" s="88">
        <f>LOOKUP(2, 1/('Tourney History BA'!$B:$B=A4), 'Tourney History BA'!$AJ:$AJ)</f>
        <v>0.58499999999999996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2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80</v>
      </c>
      <c r="E6" s="4">
        <f>AVERAGEIFS('Tourney History BA'!C:C,'Tourney History BA'!B:B,A6)</f>
        <v>26.666666666666668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2</v>
      </c>
      <c r="H6" s="2">
        <f>COUNTIFS('Tourney History BA'!B:B,A6,'Tourney History BA'!D:D, 0)</f>
        <v>1</v>
      </c>
      <c r="I6" s="88">
        <f>LOOKUP(2, 1/('Tourney History BA'!$B:$B=A6), 'Tourney History BA'!$AK:$AK)</f>
        <v>0.66666666666666663</v>
      </c>
      <c r="J6" s="34">
        <f>SUMIFS('Tourney History BA'!F:F,'Tourney History BA'!B:B,A6)</f>
        <v>7</v>
      </c>
      <c r="K6" s="2">
        <f>SUMIFS('Tourney History BA'!E:E,'Tourney History BA'!B:B,A6)-J6</f>
        <v>4</v>
      </c>
      <c r="L6" s="88">
        <f>LOOKUP(2, 1/('Tourney History BA'!$B:$B=A6), 'Tourney History BA'!$AI:$AI)</f>
        <v>0.66666666666666663</v>
      </c>
      <c r="M6" s="34">
        <f>SUMIFS('Tourney History BA'!H:H,'Tourney History BA'!B:B,A6)</f>
        <v>26</v>
      </c>
      <c r="N6" s="2">
        <f>SUMIFS('Tourney History BA'!G:G,'Tourney History BA'!B:B,A6)-M6</f>
        <v>20</v>
      </c>
      <c r="O6" s="88">
        <f>LOOKUP(2, 1/('Tourney History BA'!$B:$B=A6), 'Tourney History BA'!$AJ:$AJ)</f>
        <v>0.59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1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1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2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22</v>
      </c>
      <c r="E7" s="4">
        <f>AVERAGEIFS('Tourney History BA'!C:C,'Tourney History BA'!B:B,A7)</f>
        <v>7.333333333333333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2</v>
      </c>
      <c r="H7" s="2">
        <f>COUNTIFS('Tourney History BA'!B:B,A7,'Tourney History BA'!D:D, 0)</f>
        <v>1</v>
      </c>
      <c r="I7" s="88">
        <f>LOOKUP(2, 1/('Tourney History BA'!$B:$B=A7), 'Tourney History BA'!$AK:$AK)</f>
        <v>0.66666666666666663</v>
      </c>
      <c r="J7" s="34">
        <f>SUMIFS('Tourney History BA'!F:F,'Tourney History BA'!B:B,A7)</f>
        <v>7</v>
      </c>
      <c r="K7" s="2">
        <f>SUMIFS('Tourney History BA'!E:E,'Tourney History BA'!B:B,A7)-J7</f>
        <v>4</v>
      </c>
      <c r="L7" s="88">
        <f>LOOKUP(2, 1/('Tourney History BA'!$B:$B=A7), 'Tourney History BA'!$AI:$AI)</f>
        <v>0.66666666666666663</v>
      </c>
      <c r="M7" s="34">
        <f>SUMIFS('Tourney History BA'!H:H,'Tourney History BA'!B:B,A7)</f>
        <v>26</v>
      </c>
      <c r="N7" s="2">
        <f>SUMIFS('Tourney History BA'!G:G,'Tourney History BA'!B:B,A7)-M7</f>
        <v>20</v>
      </c>
      <c r="O7" s="88">
        <f>LOOKUP(2, 1/('Tourney History BA'!$B:$B=A7), 'Tourney History BA'!$AJ:$AJ)</f>
        <v>0.59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1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2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34</v>
      </c>
      <c r="E8" s="4">
        <f>AVERAGEIFS('Tourney History BA'!C:C,'Tourney History BA'!B:B,A8)</f>
        <v>17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6</v>
      </c>
      <c r="K8" s="2">
        <f>SUMIFS('Tourney History BA'!E:E,'Tourney History BA'!B:B,A8)-J8</f>
        <v>2</v>
      </c>
      <c r="L8" s="88">
        <f>LOOKUP(2, 1/('Tourney History BA'!$B:$B=A8), 'Tourney History BA'!$AI:$AI)</f>
        <v>0.75</v>
      </c>
      <c r="M8" s="34">
        <f>SUMIFS('Tourney History BA'!H:H,'Tourney History BA'!B:B,A8)</f>
        <v>20</v>
      </c>
      <c r="N8" s="2">
        <f>SUMIFS('Tourney History BA'!G:G,'Tourney History BA'!B:B,A8)-M8</f>
        <v>14</v>
      </c>
      <c r="O8" s="88">
        <f>LOOKUP(2, 1/('Tourney History BA'!$B:$B=A8), 'Tourney History BA'!$AJ:$AJ)</f>
        <v>0.58499999999999996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2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41</v>
      </c>
      <c r="E11" s="4">
        <f>AVERAGEIFS('Tourney History BA'!C:C,'Tourney History BA'!B:B,A11)</f>
        <v>20.5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1</v>
      </c>
      <c r="I11" s="88">
        <f>LOOKUP(2, 1/('Tourney History BA'!$B:$B=A11), 'Tourney History BA'!$AK:$AK)</f>
        <v>0.5</v>
      </c>
      <c r="J11" s="34">
        <f>SUMIFS('Tourney History BA'!F:F,'Tourney History BA'!B:B,A11)</f>
        <v>3</v>
      </c>
      <c r="K11" s="2">
        <f>SUMIFS('Tourney History BA'!E:E,'Tourney History BA'!B:B,A11)-J11</f>
        <v>4</v>
      </c>
      <c r="L11" s="88">
        <f>LOOKUP(2, 1/('Tourney History BA'!$B:$B=A11), 'Tourney History BA'!$AI:$AI)</f>
        <v>0.375</v>
      </c>
      <c r="M11" s="34">
        <f>SUMIFS('Tourney History BA'!H:H,'Tourney History BA'!B:B,A11)</f>
        <v>14</v>
      </c>
      <c r="N11" s="2">
        <f>SUMIFS('Tourney History BA'!G:G,'Tourney History BA'!B:B,A11)-M11</f>
        <v>16</v>
      </c>
      <c r="O11" s="88">
        <f>LOOKUP(2, 1/('Tourney History BA'!$B:$B=A11), 'Tourney History BA'!$AJ:$AJ)</f>
        <v>0.43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53</v>
      </c>
      <c r="E13" s="4">
        <f>AVERAGEIFS('Tourney History BA'!C:C,'Tourney History BA'!B:B,A13)</f>
        <v>17.666666666666668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2</v>
      </c>
      <c r="H13" s="2">
        <f>COUNTIFS('Tourney History BA'!B:B,A13,'Tourney History BA'!D:D, 0)</f>
        <v>1</v>
      </c>
      <c r="I13" s="88">
        <f>LOOKUP(2, 1/('Tourney History BA'!$B:$B=A13), 'Tourney History BA'!$AK:$AK)</f>
        <v>0.66666666666666663</v>
      </c>
      <c r="J13" s="34">
        <f>SUMIFS('Tourney History BA'!F:F,'Tourney History BA'!B:B,A13)</f>
        <v>7</v>
      </c>
      <c r="K13" s="2">
        <f>SUMIFS('Tourney History BA'!E:E,'Tourney History BA'!B:B,A13)-J13</f>
        <v>4</v>
      </c>
      <c r="L13" s="88">
        <f>LOOKUP(2, 1/('Tourney History BA'!$B:$B=A13), 'Tourney History BA'!$AI:$AI)</f>
        <v>0.66666666666666663</v>
      </c>
      <c r="M13" s="34">
        <f>SUMIFS('Tourney History BA'!H:H,'Tourney History BA'!B:B,A13)</f>
        <v>26</v>
      </c>
      <c r="N13" s="2">
        <f>SUMIFS('Tourney History BA'!G:G,'Tourney History BA'!B:B,A13)-M13</f>
        <v>20</v>
      </c>
      <c r="O13" s="88">
        <f>LOOKUP(2, 1/('Tourney History BA'!$B:$B=A13), 'Tourney History BA'!$AJ:$AJ)</f>
        <v>0.59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1</v>
      </c>
      <c r="S13" s="2">
        <f>COUNTIFS('Tourney History BA'!$B:$B,$A$13,'Tourney History BA'!N:N, 1)</f>
        <v>1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1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2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99</v>
      </c>
      <c r="E14" s="4">
        <f>AVERAGEIFS('Tourney History BA'!C:C,'Tourney History BA'!B:B,A14)</f>
        <v>33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2</v>
      </c>
      <c r="H14" s="2">
        <f>COUNTIFS('Tourney History BA'!B:B,A14,'Tourney History BA'!D:D, 0)</f>
        <v>1</v>
      </c>
      <c r="I14" s="88">
        <f>LOOKUP(2, 1/('Tourney History BA'!$B:$B=A14), 'Tourney History BA'!$AK:$AK)</f>
        <v>0.66666666666666663</v>
      </c>
      <c r="J14" s="34">
        <f>SUMIFS('Tourney History BA'!F:F,'Tourney History BA'!B:B,A14)</f>
        <v>7</v>
      </c>
      <c r="K14" s="2">
        <f>SUMIFS('Tourney History BA'!E:E,'Tourney History BA'!B:B,A14)-J14</f>
        <v>4</v>
      </c>
      <c r="L14" s="88">
        <f>LOOKUP(2, 1/('Tourney History BA'!$B:$B=A14), 'Tourney History BA'!$AI:$AI)</f>
        <v>0.66666666666666663</v>
      </c>
      <c r="M14" s="34">
        <f>SUMIFS('Tourney History BA'!H:H,'Tourney History BA'!B:B,A14)</f>
        <v>26</v>
      </c>
      <c r="N14" s="2">
        <f>SUMIFS('Tourney History BA'!G:G,'Tourney History BA'!B:B,A14)-M14</f>
        <v>20</v>
      </c>
      <c r="O14" s="88">
        <f>LOOKUP(2, 1/('Tourney History BA'!$B:$B=A14), 'Tourney History BA'!$AJ:$AJ)</f>
        <v>0.59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1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1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2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59</v>
      </c>
      <c r="E15" s="4">
        <f>AVERAGEIFS('Tourney History BA'!C:C,'Tourney History BA'!B:B,A15)</f>
        <v>29.5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1</v>
      </c>
      <c r="I15" s="88">
        <f>LOOKUP(2, 1/('Tourney History BA'!$B:$B=A15), 'Tourney History BA'!$AK:$AK)</f>
        <v>0.5</v>
      </c>
      <c r="J15" s="34">
        <f>SUMIFS('Tourney History BA'!F:F,'Tourney History BA'!B:B,A15)</f>
        <v>3</v>
      </c>
      <c r="K15" s="2">
        <f>SUMIFS('Tourney History BA'!E:E,'Tourney History BA'!B:B,A15)-J15</f>
        <v>4</v>
      </c>
      <c r="L15" s="88">
        <f>LOOKUP(2, 1/('Tourney History BA'!$B:$B=A15), 'Tourney History BA'!$AI:$AI)</f>
        <v>0.375</v>
      </c>
      <c r="M15" s="34">
        <f>SUMIFS('Tourney History BA'!H:H,'Tourney History BA'!B:B,A15)</f>
        <v>14</v>
      </c>
      <c r="N15" s="2">
        <f>SUMIFS('Tourney History BA'!G:G,'Tourney History BA'!B:B,A15)-M15</f>
        <v>16</v>
      </c>
      <c r="O15" s="88">
        <f>LOOKUP(2, 1/('Tourney History BA'!$B:$B=A15), 'Tourney History BA'!$AJ:$AJ)</f>
        <v>0.43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49</v>
      </c>
      <c r="E17" s="4">
        <f>AVERAGEIFS('Tourney History BA'!C:C,'Tourney History BA'!B:B,A17)</f>
        <v>24.5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2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6</v>
      </c>
      <c r="K17" s="2">
        <f>SUMIFS('Tourney History BA'!E:E,'Tourney History BA'!B:B,A17)-J17</f>
        <v>2</v>
      </c>
      <c r="L17" s="88">
        <f>LOOKUP(2, 1/('Tourney History BA'!$B:$B=A17), 'Tourney History BA'!$AI:$AI)</f>
        <v>0.75</v>
      </c>
      <c r="M17" s="34">
        <f>SUMIFS('Tourney History BA'!H:H,'Tourney History BA'!B:B,A17)</f>
        <v>20</v>
      </c>
      <c r="N17" s="2">
        <f>SUMIFS('Tourney History BA'!G:G,'Tourney History BA'!B:B,A17)-M17</f>
        <v>14</v>
      </c>
      <c r="O17" s="88">
        <f>LOOKUP(2, 1/('Tourney History BA'!$B:$B=A17), 'Tourney History BA'!$AJ:$AJ)</f>
        <v>0.58499999999999996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1</v>
      </c>
      <c r="AE17" s="2">
        <f>COUNTIFS('Tourney History BA'!$B:$B,$A$17,'Tourney History BA'!Z:Z, 1)</f>
        <v>2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2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13</v>
      </c>
      <c r="E18" s="4">
        <f>AVERAGEIFS('Tourney History BA'!C:C,'Tourney History BA'!B:B,A18)</f>
        <v>6.5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1</v>
      </c>
      <c r="I18" s="88">
        <f>LOOKUP(2, 1/('Tourney History BA'!$B:$B=A18), 'Tourney History BA'!$AK:$AK)</f>
        <v>0.5</v>
      </c>
      <c r="J18" s="34">
        <f>SUMIFS('Tourney History BA'!F:F,'Tourney History BA'!B:B,A18)</f>
        <v>3</v>
      </c>
      <c r="K18" s="2">
        <f>SUMIFS('Tourney History BA'!E:E,'Tourney History BA'!B:B,A18)-J18</f>
        <v>4</v>
      </c>
      <c r="L18" s="88">
        <f>LOOKUP(2, 1/('Tourney History BA'!$B:$B=A18), 'Tourney History BA'!$AI:$AI)</f>
        <v>0.375</v>
      </c>
      <c r="M18" s="34">
        <f>SUMIFS('Tourney History BA'!H:H,'Tourney History BA'!B:B,A18)</f>
        <v>14</v>
      </c>
      <c r="N18" s="2">
        <f>SUMIFS('Tourney History BA'!G:G,'Tourney History BA'!B:B,A18)-M18</f>
        <v>16</v>
      </c>
      <c r="O18" s="88">
        <f>LOOKUP(2, 1/('Tourney History BA'!$B:$B=A18), 'Tourney History BA'!$AJ:$AJ)</f>
        <v>0.43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24</v>
      </c>
      <c r="E22" s="4">
        <f>AVERAGEIFS('Tourney History BA'!C:C,'Tourney History BA'!B:B,A22)</f>
        <v>12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1</v>
      </c>
      <c r="I22" s="88">
        <f>LOOKUP(2, 1/('Tourney History BA'!$B:$B=A22), 'Tourney History BA'!$AK:$AK)</f>
        <v>0.5</v>
      </c>
      <c r="J22" s="34">
        <f>SUMIFS('Tourney History BA'!F:F,'Tourney History BA'!B:B,A22)</f>
        <v>3</v>
      </c>
      <c r="K22" s="2">
        <f>SUMIFS('Tourney History BA'!E:E,'Tourney History BA'!B:B,A22)-J22</f>
        <v>4</v>
      </c>
      <c r="L22" s="88">
        <f>LOOKUP(2, 1/('Tourney History BA'!$B:$B=A22), 'Tourney History BA'!$AI:$AI)</f>
        <v>0.375</v>
      </c>
      <c r="M22" s="34">
        <f>SUMIFS('Tourney History BA'!H:H,'Tourney History BA'!B:B,A22)</f>
        <v>14</v>
      </c>
      <c r="N22" s="2">
        <f>SUMIFS('Tourney History BA'!G:G,'Tourney History BA'!B:B,A22)-M22</f>
        <v>16</v>
      </c>
      <c r="O22" s="88">
        <f>LOOKUP(2, 1/('Tourney History BA'!$B:$B=A22), 'Tourney History BA'!$AJ:$AJ)</f>
        <v>0.43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48</v>
      </c>
      <c r="E23" s="4">
        <f>AVERAGEIFS('Tourney History BA'!C:C,'Tourney History BA'!B:B,A23)</f>
        <v>24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2</v>
      </c>
      <c r="I23" s="88">
        <f>LOOKUP(2, 1/('Tourney History BA'!$B:$B=A23), 'Tourney History BA'!$AK:$AK)</f>
        <v>0</v>
      </c>
      <c r="J23" s="34">
        <f>SUMIFS('Tourney History BA'!F:F,'Tourney History BA'!B:B,A23)</f>
        <v>2</v>
      </c>
      <c r="K23" s="2">
        <f>SUMIFS('Tourney History BA'!E:E,'Tourney History BA'!B:B,A23)-J23</f>
        <v>6</v>
      </c>
      <c r="L23" s="88">
        <f>LOOKUP(2, 1/('Tourney History BA'!$B:$B=A23), 'Tourney History BA'!$AI:$AI)</f>
        <v>0.25</v>
      </c>
      <c r="M23" s="34">
        <f>SUMIFS('Tourney History BA'!H:H,'Tourney History BA'!B:B,A23)</f>
        <v>14</v>
      </c>
      <c r="N23" s="2">
        <f>SUMIFS('Tourney History BA'!G:G,'Tourney History BA'!B:B,A23)-M23</f>
        <v>20</v>
      </c>
      <c r="O23" s="88">
        <f>LOOKUP(2, 1/('Tourney History BA'!$B:$B=A23), 'Tourney History BA'!$AJ:$AJ)</f>
        <v>0.41500000000000004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1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36</v>
      </c>
      <c r="E26" s="4">
        <f>AVERAGEIFS('Tourney History BA'!C:C,'Tourney History BA'!B:B,A26)</f>
        <v>18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1</v>
      </c>
      <c r="I26" s="88">
        <f>LOOKUP(2, 1/('Tourney History BA'!$B:$B=A26), 'Tourney History BA'!$AK:$AK)</f>
        <v>0.5</v>
      </c>
      <c r="J26" s="34">
        <f>SUMIFS('Tourney History BA'!F:F,'Tourney History BA'!B:B,A26)</f>
        <v>3</v>
      </c>
      <c r="K26" s="2">
        <f>SUMIFS('Tourney History BA'!E:E,'Tourney History BA'!B:B,A26)-J26</f>
        <v>4</v>
      </c>
      <c r="L26" s="88">
        <f>LOOKUP(2, 1/('Tourney History BA'!$B:$B=A26), 'Tourney History BA'!$AI:$AI)</f>
        <v>0.375</v>
      </c>
      <c r="M26" s="34">
        <f>SUMIFS('Tourney History BA'!H:H,'Tourney History BA'!B:B,A26)</f>
        <v>14</v>
      </c>
      <c r="N26" s="2">
        <f>SUMIFS('Tourney History BA'!G:G,'Tourney History BA'!B:B,A26)-M26</f>
        <v>16</v>
      </c>
      <c r="O26" s="88">
        <f>LOOKUP(2, 1/('Tourney History BA'!$B:$B=A26), 'Tourney History BA'!$AJ:$AJ)</f>
        <v>0.43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52</v>
      </c>
      <c r="E27" s="4">
        <f>AVERAGEIFS('Tourney History BA'!C:C,'Tourney History BA'!B:B,A27)</f>
        <v>26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1</v>
      </c>
      <c r="I27" s="88">
        <f>LOOKUP(2, 1/('Tourney History BA'!$B:$B=A27), 'Tourney History BA'!$AK:$AK)</f>
        <v>0.5</v>
      </c>
      <c r="J27" s="34">
        <f>SUMIFS('Tourney History BA'!F:F,'Tourney History BA'!B:B,A27)</f>
        <v>3</v>
      </c>
      <c r="K27" s="2">
        <f>SUMIFS('Tourney History BA'!E:E,'Tourney History BA'!B:B,A27)-J27</f>
        <v>4</v>
      </c>
      <c r="L27" s="88">
        <f>LOOKUP(2, 1/('Tourney History BA'!$B:$B=A27), 'Tourney History BA'!$AI:$AI)</f>
        <v>0.375</v>
      </c>
      <c r="M27" s="34">
        <f>SUMIFS('Tourney History BA'!H:H,'Tourney History BA'!B:B,A27)</f>
        <v>14</v>
      </c>
      <c r="N27" s="2">
        <f>SUMIFS('Tourney History BA'!G:G,'Tourney History BA'!B:B,A27)-M27</f>
        <v>16</v>
      </c>
      <c r="O27" s="88">
        <f>LOOKUP(2, 1/('Tourney History BA'!$B:$B=A27), 'Tourney History BA'!$AJ:$AJ)</f>
        <v>0.43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55</v>
      </c>
      <c r="E28" s="4">
        <f>AVERAGEIFS('Tourney History BA'!C:C,'Tourney History BA'!B:B,A28)</f>
        <v>27.5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2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6</v>
      </c>
      <c r="K28" s="2">
        <f>SUMIFS('Tourney History BA'!E:E,'Tourney History BA'!B:B,A28)-J28</f>
        <v>2</v>
      </c>
      <c r="L28" s="88">
        <f>LOOKUP(2, 1/('Tourney History BA'!$B:$B=A28), 'Tourney History BA'!$AI:$AI)</f>
        <v>0.75</v>
      </c>
      <c r="M28" s="34">
        <f>SUMIFS('Tourney History BA'!H:H,'Tourney History BA'!B:B,A28)</f>
        <v>20</v>
      </c>
      <c r="N28" s="2">
        <f>SUMIFS('Tourney History BA'!G:G,'Tourney History BA'!B:B,A28)-M28</f>
        <v>14</v>
      </c>
      <c r="O28" s="88">
        <f>LOOKUP(2, 1/('Tourney History BA'!$B:$B=A28), 'Tourney History BA'!$AJ:$AJ)</f>
        <v>0.58499999999999996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1</v>
      </c>
      <c r="AE28" s="2">
        <f>COUNTIFS('Tourney History BA'!$B:$B,$A$28,'Tourney History BA'!Z:Z, 1)</f>
        <v>2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2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32</v>
      </c>
      <c r="E29" s="4">
        <f>AVERAGEIFS('Tourney History BA'!C:C,'Tourney History BA'!B:B,A29)</f>
        <v>16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2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6</v>
      </c>
      <c r="K29" s="2">
        <f>SUMIFS('Tourney History BA'!E:E,'Tourney History BA'!B:B,A29)-J29</f>
        <v>1</v>
      </c>
      <c r="L29" s="88">
        <f>LOOKUP(2, 1/('Tourney History BA'!$B:$B=A29), 'Tourney History BA'!$AI:$AI)</f>
        <v>0.875</v>
      </c>
      <c r="M29" s="34">
        <f>SUMIFS('Tourney History BA'!H:H,'Tourney History BA'!B:B,A29)</f>
        <v>19</v>
      </c>
      <c r="N29" s="2">
        <f>SUMIFS('Tourney History BA'!G:G,'Tourney History BA'!B:B,A29)-M29</f>
        <v>9</v>
      </c>
      <c r="O29" s="88">
        <f>LOOKUP(2, 1/('Tourney History BA'!$B:$B=A29), 'Tourney History BA'!$AJ:$AJ)</f>
        <v>0.69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1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1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2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76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2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6</v>
      </c>
      <c r="K31" s="2">
        <f>SUMIFS('Tourney History BA'!E:E,'Tourney History BA'!B:B,A31)-J31</f>
        <v>2</v>
      </c>
      <c r="L31" s="88">
        <f>LOOKUP(2, 1/('Tourney History BA'!$B:$B=A31), 'Tourney History BA'!$AI:$AI)</f>
        <v>0.75</v>
      </c>
      <c r="M31" s="34">
        <f>SUMIFS('Tourney History BA'!H:H,'Tourney History BA'!B:B,A31)</f>
        <v>20</v>
      </c>
      <c r="N31" s="2">
        <f>SUMIFS('Tourney History BA'!G:G,'Tourney History BA'!B:B,A31)-M31</f>
        <v>14</v>
      </c>
      <c r="O31" s="88">
        <f>LOOKUP(2, 1/('Tourney History BA'!$B:$B=A31), 'Tourney History BA'!$AJ:$AJ)</f>
        <v>0.58499999999999996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1</v>
      </c>
      <c r="AE31" s="2">
        <f>COUNTIFS('Tourney History BA'!$B:$B,$A$31,'Tourney History BA'!Z:Z, 1)</f>
        <v>2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2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B30" sqref="B30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21.5</v>
      </c>
      <c r="C13" s="1" t="s">
        <v>234</v>
      </c>
      <c r="D13" s="1">
        <f t="shared" si="0"/>
        <v>0.5</v>
      </c>
      <c r="E13" s="100">
        <f t="shared" si="1"/>
        <v>18.8125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20</v>
      </c>
      <c r="C16" s="1" t="s">
        <v>234</v>
      </c>
      <c r="D16" s="1">
        <f t="shared" si="0"/>
        <v>0.5</v>
      </c>
      <c r="E16" s="100">
        <f t="shared" si="1"/>
        <v>17.5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18</v>
      </c>
      <c r="C28" s="1" t="s">
        <v>234</v>
      </c>
      <c r="D28" s="1">
        <f t="shared" si="0"/>
        <v>0.5</v>
      </c>
      <c r="E28" s="100">
        <f t="shared" si="1"/>
        <v>15.75</v>
      </c>
    </row>
    <row r="29" spans="1:5" x14ac:dyDescent="0.25">
      <c r="A29" s="2" t="s">
        <v>6</v>
      </c>
      <c r="B29" s="4">
        <f>'Old Bow v2'!J52</f>
        <v>21</v>
      </c>
      <c r="C29" s="1" t="s">
        <v>233</v>
      </c>
      <c r="D29" s="1">
        <f t="shared" si="0"/>
        <v>0.25</v>
      </c>
      <c r="E29" s="100">
        <f t="shared" si="1"/>
        <v>17.0625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14.5</v>
      </c>
      <c r="C33" s="1" t="s">
        <v>233</v>
      </c>
      <c r="D33" s="1">
        <f t="shared" si="0"/>
        <v>0.25</v>
      </c>
      <c r="E33" s="100">
        <f t="shared" si="1"/>
        <v>11.78125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12.5</v>
      </c>
      <c r="C38" s="1" t="s">
        <v>233</v>
      </c>
      <c r="D38" s="1">
        <f t="shared" si="2"/>
        <v>0.25</v>
      </c>
      <c r="E38" s="100">
        <f t="shared" si="1"/>
        <v>10.15625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10.5</v>
      </c>
      <c r="C52" s="1" t="s">
        <v>233</v>
      </c>
      <c r="D52" s="1">
        <f t="shared" si="2"/>
        <v>0.25</v>
      </c>
      <c r="E52" s="100">
        <f t="shared" si="1"/>
        <v>8.53125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v2'!H:H)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v2'!H:H)</f>
        <v>5.5</v>
      </c>
      <c r="D11" s="1">
        <f t="shared" si="0"/>
        <v>0</v>
      </c>
      <c r="E11" s="100">
        <f t="shared" si="1"/>
        <v>4.125</v>
      </c>
    </row>
    <row r="12" spans="1:5" x14ac:dyDescent="0.25">
      <c r="A12" s="2" t="s">
        <v>25</v>
      </c>
      <c r="B12" s="4">
        <f>LOOKUP(A12,'BA v2'!A:A,'BA v2'!H:H)</f>
        <v>12</v>
      </c>
      <c r="D12" s="1">
        <f t="shared" si="0"/>
        <v>0</v>
      </c>
      <c r="E12" s="100">
        <f t="shared" si="1"/>
        <v>9</v>
      </c>
    </row>
    <row r="13" spans="1:5" x14ac:dyDescent="0.25">
      <c r="A13" s="2" t="s">
        <v>115</v>
      </c>
      <c r="B13" s="4">
        <f>LOOKUP(A13,'BA v2'!A:A,'BA v2'!H:H)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25.5</v>
      </c>
      <c r="D24" s="1">
        <f t="shared" si="0"/>
        <v>0</v>
      </c>
      <c r="E24" s="100">
        <f t="shared" si="1"/>
        <v>19.125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</v>
      </c>
      <c r="D32" s="1">
        <f t="shared" si="0"/>
        <v>0</v>
      </c>
      <c r="E32" s="100">
        <f t="shared" si="1"/>
        <v>15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16.5</v>
      </c>
      <c r="D38" s="1">
        <f t="shared" si="0"/>
        <v>0</v>
      </c>
      <c r="E38" s="100">
        <f t="shared" si="1"/>
        <v>12.375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16.5</v>
      </c>
      <c r="D44" s="1">
        <f t="shared" si="0"/>
        <v>0</v>
      </c>
      <c r="E44" s="100">
        <f t="shared" si="1"/>
        <v>12.375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2026-06-25T01:24:20Z</dcterms:modified>
</cp:coreProperties>
</file>