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4D4C828-7828-4F08-8D76-51E002821E2E}" xr6:coauthVersionLast="47" xr6:coauthVersionMax="47" xr10:uidLastSave="{00000000-0000-0000-0000-000000000000}"/>
  <bookViews>
    <workbookView xWindow="-28920" yWindow="-120" windowWidth="29040" windowHeight="15720" firstSheet="7" activeTab="16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S2'!$A$1:$AK$730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57" i="17" l="1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/>
  <c r="L16" i="24"/>
  <c r="M16" i="24"/>
  <c r="N16" i="24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/>
  <c r="L18" i="24"/>
  <c r="M18" i="24"/>
  <c r="N18" i="24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/>
  <c r="L20" i="24"/>
  <c r="M20" i="24"/>
  <c r="N20" i="24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K28" i="19"/>
  <c r="J28" i="19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K10" i="19"/>
  <c r="J10" i="19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K9" i="19"/>
  <c r="J9" i="19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K7" i="19"/>
  <c r="J7" i="19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/>
  <c r="J46" i="13" a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/>
  <c r="J44" i="13" a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/>
  <c r="J33" i="13" a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Q31" i="13"/>
  <c r="R31" i="13" s="1"/>
  <c r="P31" i="13"/>
  <c r="N31" i="13"/>
  <c r="O31" i="13" s="1"/>
  <c r="M31" i="13"/>
  <c r="L31" i="13"/>
  <c r="K31" i="13"/>
  <c r="J31" i="13" a="1"/>
  <c r="J31" i="13" s="1"/>
  <c r="I31" i="13"/>
  <c r="H31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4" i="22" s="1"/>
  <c r="E4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7" i="22" s="1"/>
  <c r="E7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5" i="22" s="1"/>
  <c r="E5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18" i="22" s="1"/>
  <c r="E18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6" i="22" s="1"/>
  <c r="E56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8" i="22" s="1"/>
  <c r="E28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3" i="22" s="1"/>
  <c r="E3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29" i="22" s="1"/>
  <c r="E2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P50" i="11"/>
  <c r="O50" i="11"/>
  <c r="N50" i="11"/>
  <c r="M50" i="11"/>
  <c r="L50" i="11"/>
  <c r="K50" i="11" a="1"/>
  <c r="K50" i="11" s="1"/>
  <c r="J50" i="11" a="1"/>
  <c r="J50" i="11" s="1"/>
  <c r="B27" i="22" s="1"/>
  <c r="E2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" i="22" s="1"/>
  <c r="E4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17" i="22" s="1"/>
  <c r="E17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25" i="22" s="1"/>
  <c r="E25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4" i="22" s="1"/>
  <c r="E54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5" i="22" s="1"/>
  <c r="E15" i="22" s="1"/>
  <c r="I45" i="11"/>
  <c r="H45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49" i="22" s="1"/>
  <c r="E49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4" i="22" s="1"/>
  <c r="E24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/>
  <c r="K41" i="11" a="1"/>
  <c r="J41" i="11" a="1"/>
  <c r="J41" i="11" s="1"/>
  <c r="B11" i="22" s="1"/>
  <c r="E11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2" i="22" s="1"/>
  <c r="E2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9" i="22" s="1"/>
  <c r="E19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53" i="22" s="1"/>
  <c r="E5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0" i="22" s="1"/>
  <c r="E3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3" i="22" s="1"/>
  <c r="E1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0" i="22" s="1"/>
  <c r="E40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16" i="22" s="1"/>
  <c r="E16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5" i="22" s="1"/>
  <c r="E45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<sst xmlns="http://schemas.openxmlformats.org/spreadsheetml/2006/main" count="6477" uniqueCount="247">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</sst>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217</v>
      </c>
      <c r="I3" s="4">
        <f>AVERAGEIFS('OB History'!C:C,'OB History'!B:B,A3)</f>
        <v>12.764705882352942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9</v>
      </c>
      <c r="M3" s="2">
        <f>COUNTIFS('OB History'!B:B,A3,'OB History'!D:D, 0)</f>
        <v>8</v>
      </c>
      <c r="N3" s="88">
        <f>LOOKUP(2, 1/('OB History'!$B:$B=A3), 'OB History'!$AD:$AD)</f>
        <v>0.52941176470588236</v>
      </c>
      <c r="O3" s="34">
        <f>SUMIFS('OB History'!F:F,'OB History'!B:B,A3)</f>
        <v>32</v>
      </c>
      <c r="P3" s="2">
        <f>SUMIFS('OB History'!E:E,'OB History'!B:B,A3)-O3</f>
        <v>35</v>
      </c>
      <c r="Q3" s="88">
        <f>LOOKUP(2, 1/('OB History'!$B:$B=A3), 'OB History'!$AB:$AB)</f>
        <v>0.45882352941176469</v>
      </c>
      <c r="R3" s="34">
        <f>SUMIFS('OB History'!H:H,'OB History'!B:B,A3)</f>
        <v>142</v>
      </c>
      <c r="S3" s="2">
        <f>SUMIFS('OB History'!G:G,'OB History'!B:B,A3)-R3</f>
        <v>143</v>
      </c>
      <c r="T3" s="88">
        <f>LOOKUP(2, 1/('OB History'!$B:$B=A3), 'OB History'!$AC:$AC)</f>
        <v>0.49764705882352933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2</v>
      </c>
      <c r="X3" s="2">
        <f>COUNTIFS('OB History'!$B:$B,$A$3,'OB History'!N:N, 1)</f>
        <v>6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4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339</v>
      </c>
      <c r="I4" s="4">
        <f>AVERAGEIFS('OB History'!C:C,'OB History'!B:B,A4)</f>
        <v>9.6857142857142851</v>
      </c>
      <c r="J4" s="4">
        <f t="array" ref="J4">MEDIAN(IF('OB History'!B:B=A4, 'OB History'!C:C))</f>
        <v>11</v>
      </c>
      <c r="K4" s="35">
        <f t="array" ref="K4">MAX(IF('OB History'!B:B=A4, 'OB History'!C:C))</f>
        <v>19</v>
      </c>
      <c r="L4" s="34">
        <f>COUNTIFS('OB History'!B:B,A4,'OB History'!D:D, 1)</f>
        <v>17</v>
      </c>
      <c r="M4" s="2">
        <f>COUNTIFS('OB History'!B:B,A4,'OB History'!D:D, 0)</f>
        <v>18</v>
      </c>
      <c r="N4" s="88">
        <f>LOOKUP(2, 1/('OB History'!$B:$B=A4), 'OB History'!$AD:$AD)</f>
        <v>0.48571428571428571</v>
      </c>
      <c r="O4" s="34">
        <f>SUMIFS('OB History'!F:F,'OB History'!B:B,A4)</f>
        <v>65</v>
      </c>
      <c r="P4" s="2">
        <f>SUMIFS('OB History'!E:E,'OB History'!B:B,A4)-O4</f>
        <v>71</v>
      </c>
      <c r="Q4" s="88">
        <f>LOOKUP(2, 1/('OB History'!$B:$B=A4), 'OB History'!$AB:$AB)</f>
        <v>0.48142857142857148</v>
      </c>
      <c r="R4" s="34">
        <f>SUMIFS('OB History'!H:H,'OB History'!B:B,A4)</f>
        <v>281</v>
      </c>
      <c r="S4" s="2">
        <f>SUMIFS('OB History'!G:G,'OB History'!B:B,A4)-R4</f>
        <v>296</v>
      </c>
      <c r="T4" s="88">
        <f>LOOKUP(2, 1/('OB History'!$B:$B=A4), 'OB History'!$AC:$AC)</f>
        <v>0.48999999999999988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9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11</v>
      </c>
      <c r="AI4" s="2">
        <f>COUNTIFS('OB History'!$B:$B,$A$4,'OB History'!Y:Y, 1)</f>
        <v>9</v>
      </c>
      <c r="AJ4" s="2">
        <f>COUNTIFS('OB History'!$B:$B,$A$4,'OB History'!Z:Z, 1)</f>
        <v>6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704</v>
      </c>
      <c r="I5" s="4">
        <f>AVERAGEIFS('OB History'!C:C,'OB History'!B:B,A5)</f>
        <v>20.114285714285714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16</v>
      </c>
      <c r="M5" s="2">
        <f>COUNTIFS('OB History'!B:B,A5,'OB History'!D:D, 0)</f>
        <v>19</v>
      </c>
      <c r="N5" s="88">
        <f>LOOKUP(2, 1/('OB History'!$B:$B=A5), 'OB History'!$AD:$AD)</f>
        <v>0.45714285714285713</v>
      </c>
      <c r="O5" s="34">
        <f>SUMIFS('OB History'!F:F,'OB History'!B:B,A5)</f>
        <v>63</v>
      </c>
      <c r="P5" s="2">
        <f>SUMIFS('OB History'!E:E,'OB History'!B:B,A5)-O5</f>
        <v>78</v>
      </c>
      <c r="Q5" s="88">
        <f>LOOKUP(2, 1/('OB History'!$B:$B=A5), 'OB History'!$AB:$AB)</f>
        <v>0.42857142857142855</v>
      </c>
      <c r="R5" s="34">
        <f>SUMIFS('OB History'!H:H,'OB History'!B:B,A5)</f>
        <v>273</v>
      </c>
      <c r="S5" s="2">
        <f>SUMIFS('OB History'!G:G,'OB History'!B:B,A5)-R5</f>
        <v>306</v>
      </c>
      <c r="T5" s="88">
        <f>LOOKUP(2, 1/('OB History'!$B:$B=A5), 'OB History'!$AC:$AC)</f>
        <v>0.46142857142857141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10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8</v>
      </c>
      <c r="AJ5" s="2">
        <f>COUNTIFS('OB History'!$B:$B,$A$5,'OB History'!Z:Z, 1)</f>
        <v>15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539</v>
      </c>
      <c r="I9" s="4">
        <f>AVERAGEIFS('OB History'!C:C,'OB History'!B:B,A9)</f>
        <v>12.25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21</v>
      </c>
      <c r="M9" s="2">
        <f>COUNTIFS('OB History'!B:B,A9,'OB History'!D:D, 0)</f>
        <v>23</v>
      </c>
      <c r="N9" s="88">
        <f>LOOKUP(2, 1/('OB History'!$B:$B=A9), 'OB History'!$AD:$AD)</f>
        <v>0.47727272727272729</v>
      </c>
      <c r="O9" s="34">
        <f>SUMIFS('OB History'!F:F,'OB History'!B:B,A9)</f>
        <v>88</v>
      </c>
      <c r="P9" s="2">
        <f>SUMIFS('OB History'!E:E,'OB History'!B:B,A9)-O9</f>
        <v>94</v>
      </c>
      <c r="Q9" s="88">
        <f>LOOKUP(2, 1/('OB History'!$B:$B=A9), 'OB History'!$AB:$AB)</f>
        <v>0.47954545454545455</v>
      </c>
      <c r="R9" s="34">
        <f>SUMIFS('OB History'!H:H,'OB History'!B:B,'Old Bow v2'!A9)</f>
        <v>369</v>
      </c>
      <c r="S9" s="2">
        <f>SUMIFS('OB History'!G:G,'OB History'!B:B,'Old Bow v2'!A9)-R9</f>
        <v>383</v>
      </c>
      <c r="T9" s="88">
        <f>LOOKUP(2, 1/('OB History'!$B:$B=A9), 'OB History'!$AC:$AC)</f>
        <v>0.48340909090909107</v>
      </c>
      <c r="U9" s="2">
        <f>COUNTIFS('OB History'!$B:$B,$A$9,'OB History'!K:K, 1)</f>
        <v>7</v>
      </c>
      <c r="V9" s="2">
        <f>COUNTIFS('OB History'!$B:$B,$A$9,'OB History'!L:L, 1)</f>
        <v>5</v>
      </c>
      <c r="W9" s="2">
        <f>COUNTIFS('OB History'!$B:$B,$A$9,'OB History'!M:M, 1)</f>
        <v>1</v>
      </c>
      <c r="X9" s="2">
        <f>COUNTIFS('OB History'!$B:$B,$A$9,'OB History'!N:N, 1)</f>
        <v>12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15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623</v>
      </c>
      <c r="I13" s="4">
        <f>AVERAGEIFS('OB History'!C:C,'OB History'!B:B,A13)</f>
        <v>18.323529411764707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15</v>
      </c>
      <c r="N13" s="88">
        <f>LOOKUP(2, 1/('OB History'!$B:$B=A13), 'OB History'!$AD:$AD)</f>
        <v>0.55882352941176472</v>
      </c>
      <c r="O13" s="34">
        <f>SUMIFS('OB History'!F:F,'OB History'!B:B,A13)</f>
        <v>78</v>
      </c>
      <c r="P13" s="2">
        <f>SUMIFS('OB History'!E:E,'OB History'!B:B,A13)-O13</f>
        <v>65</v>
      </c>
      <c r="Q13" s="88">
        <f>LOOKUP(2, 1/('OB History'!$B:$B=A13), 'OB History'!$AB:$AB)</f>
        <v>0.56323529411764706</v>
      </c>
      <c r="R13" s="34">
        <f>SUMIFS('OB History'!H:H,'OB History'!B:B,'Old Bow v2'!A13)</f>
        <v>306</v>
      </c>
      <c r="S13" s="2">
        <f>SUMIFS('OB History'!G:G,'OB History'!B:B,'Old Bow v2'!A13)-R13</f>
        <v>293</v>
      </c>
      <c r="T13" s="88">
        <f>LOOKUP(2, 1/('OB History'!$B:$B=A13), 'OB History'!$AC:$AC)</f>
        <v>0.52176470588235302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266</v>
      </c>
      <c r="I14" s="4">
        <f>AVERAGEIFS('OB History'!C:C,'OB History'!B:B,A14)</f>
        <v>13.3</v>
      </c>
      <c r="J14" s="4">
        <f t="array" ref="J14">MEDIAN(IF('OB History'!B:B=A14, 'OB History'!C:C))</f>
        <v>12.5</v>
      </c>
      <c r="K14" s="35">
        <f t="array" ref="K14">MAX(IF('OB History'!B:B=A14, 'OB History'!C:C))</f>
        <v>27</v>
      </c>
      <c r="L14" s="34">
        <f>COUNTIFS('OB History'!B:B,A14,'OB History'!D:D, 1)</f>
        <v>7</v>
      </c>
      <c r="M14" s="2">
        <f>COUNTIFS('OB History'!B:B,A14,'OB History'!D:D, 0)</f>
        <v>13</v>
      </c>
      <c r="N14" s="88">
        <f>LOOKUP(2, 1/('OB History'!$B:$B=A14), 'OB History'!$AD:$AD)</f>
        <v>0.35</v>
      </c>
      <c r="O14" s="34">
        <f>SUMIFS('OB History'!F:F,'OB History'!B:B,A14)</f>
        <v>36</v>
      </c>
      <c r="P14" s="2">
        <f>SUMIFS('OB History'!E:E,'OB History'!B:B,A14)-O14</f>
        <v>48</v>
      </c>
      <c r="Q14" s="88">
        <f>LOOKUP(2, 1/('OB History'!$B:$B=A14), 'OB History'!$AB:$AB)</f>
        <v>0.41500000000000004</v>
      </c>
      <c r="R14" s="34">
        <f>SUMIFS('OB History'!H:H,'OB History'!B:B,'Old Bow v2'!A14)</f>
        <v>171</v>
      </c>
      <c r="S14" s="2">
        <f>SUMIFS('OB History'!G:G,'OB History'!B:B,'Old Bow v2'!A14)-R14</f>
        <v>187</v>
      </c>
      <c r="T14" s="88">
        <f>LOOKUP(2, 1/('OB History'!$B:$B=A14), 'OB History'!$AC:$AC)</f>
        <v>0.47349999999999992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5</v>
      </c>
      <c r="X14" s="2">
        <f>COUNTIFS('OB History'!$B:$B,$A$14,'OB History'!N:N, 1)</f>
        <v>6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510</v>
      </c>
      <c r="I15" s="4">
        <f>AVERAGEIFS('OB History'!C:C,'OB History'!B:B,A15)</f>
        <v>15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16</v>
      </c>
      <c r="N15" s="88">
        <f>LOOKUP(2, 1/('OB History'!$B:$B=A15), 'OB History'!$AD:$AD)</f>
        <v>0.52941176470588236</v>
      </c>
      <c r="O15" s="34">
        <f>SUMIFS('OB History'!F:F,'OB History'!B:B,A15)</f>
        <v>68</v>
      </c>
      <c r="P15" s="2">
        <f>SUMIFS('OB History'!E:E,'OB History'!B:B,A15)-O15</f>
        <v>68</v>
      </c>
      <c r="Q15" s="88">
        <f>LOOKUP(2, 1/('OB History'!$B:$B=A15), 'OB History'!$AB:$AB)</f>
        <v>0.49411764705882344</v>
      </c>
      <c r="R15" s="34">
        <f>SUMIFS('OB History'!H:H,'OB History'!B:B,'Old Bow v2'!A15)</f>
        <v>279</v>
      </c>
      <c r="S15" s="2">
        <f>SUMIFS('OB History'!G:G,'OB History'!B:B,'Old Bow v2'!A15)-R15</f>
        <v>279</v>
      </c>
      <c r="T15" s="88">
        <f>LOOKUP(2, 1/('OB History'!$B:$B=A15), 'OB History'!$AC:$AC)</f>
        <v>0.50029411764705889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5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6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387</v>
      </c>
      <c r="I24" s="4">
        <f>AVERAGEIFS('OB History'!C:C,'OB History'!B:B,A24)</f>
        <v>25.8</v>
      </c>
      <c r="J24" s="4">
        <f t="array" ref="J24">MEDIAN(IF('OB History'!B:B=A24, 'OB History'!C:C))</f>
        <v>24</v>
      </c>
      <c r="K24" s="35">
        <f t="array" ref="K24">MAX(IF('OB History'!B:B=A24, 'OB History'!C:C))</f>
        <v>40</v>
      </c>
      <c r="L24" s="34">
        <f>COUNTIFS('OB History'!B:B,A24,'OB History'!D:D, 1)</f>
        <v>9</v>
      </c>
      <c r="M24" s="2">
        <f>COUNTIFS('OB History'!B:B,A24,'OB History'!D:D, 0)</f>
        <v>6</v>
      </c>
      <c r="N24" s="88">
        <f>LOOKUP(2, 1/('OB History'!$B:$B=A24), 'OB History'!$AD:$AD)</f>
        <v>0.6</v>
      </c>
      <c r="O24" s="34">
        <f>SUMIFS('OB History'!F:F,'OB History'!B:B,A24)</f>
        <v>34</v>
      </c>
      <c r="P24" s="2">
        <f>SUMIFS('OB History'!E:E,'OB History'!B:B,A24)-O24</f>
        <v>31</v>
      </c>
      <c r="Q24" s="88">
        <f>LOOKUP(2, 1/('OB History'!$B:$B=A24), 'OB History'!$AB:$AB)</f>
        <v>0.52</v>
      </c>
      <c r="R24" s="34">
        <f>SUMIFS('OB History'!H:H,'OB History'!B:B,'Old Bow v2'!A24)</f>
        <v>134</v>
      </c>
      <c r="S24" s="2">
        <f>SUMIFS('OB History'!G:G,'OB History'!B:B,'Old Bow v2'!A24)-R24</f>
        <v>135</v>
      </c>
      <c r="T24" s="88">
        <f>LOOKUP(2, 1/('OB History'!$B:$B=A24), 'OB History'!$AC:$AC)</f>
        <v>0.49399999999999999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6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678</v>
      </c>
      <c r="I26" s="4">
        <f>AVERAGEIFS('OB History'!C:C,'OB History'!B:B,A26)</f>
        <v>10.935483870967742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26</v>
      </c>
      <c r="M26" s="2">
        <f>COUNTIFS('OB History'!B:B,A26,'OB History'!D:D, 0)</f>
        <v>36</v>
      </c>
      <c r="N26" s="88">
        <f>LOOKUP(2, 1/('OB History'!$B:$B=A26), 'OB History'!$AD:$AD)</f>
        <v>0.41935483870967744</v>
      </c>
      <c r="O26" s="34">
        <f>SUMIFS('OB History'!F:F,'OB History'!B:B,A26)</f>
        <v>116</v>
      </c>
      <c r="P26" s="2">
        <f>SUMIFS('OB History'!E:E,'OB History'!B:B,A26)-O26</f>
        <v>133</v>
      </c>
      <c r="Q26" s="88">
        <f>LOOKUP(2, 1/('OB History'!$B:$B=A26), 'OB History'!$AB:$AB)</f>
        <v>0.45564516129032256</v>
      </c>
      <c r="R26" s="34">
        <f>SUMIFS('OB History'!H:H,'OB History'!B:B,'Old Bow v2'!A26)</f>
        <v>509</v>
      </c>
      <c r="S26" s="2">
        <f>SUMIFS('OB History'!G:G,'OB History'!B:B,'Old Bow v2'!A26)-R26</f>
        <v>528</v>
      </c>
      <c r="T26" s="88">
        <f>LOOKUP(2, 1/('OB History'!$B:$B=A26), 'OB History'!$AC:$AC)</f>
        <v>0.49177419354838708</v>
      </c>
      <c r="U26" s="2">
        <f>COUNTIFS('OB History'!$B:$B,$A$26,'OB History'!K:K, 1)</f>
        <v>8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15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3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15</v>
      </c>
      <c r="AH26" s="2">
        <f>COUNTIFS('OB History'!$B:$B,$A$26,'OB History'!X:X, 1)</f>
        <v>18</v>
      </c>
      <c r="AI26" s="2">
        <f>COUNTIFS('OB History'!$B:$B,$A$26,'OB History'!Y:Y, 1)</f>
        <v>13</v>
      </c>
      <c r="AJ26" s="2">
        <f>COUNTIFS('OB History'!$B:$B,$A$26,'OB History'!Z:Z, 1)</f>
        <v>12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353</v>
      </c>
      <c r="I28" s="4">
        <f>AVERAGEIFS('OB History'!C:C,'OB History'!B:B,A28)</f>
        <v>11.387096774193548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14</v>
      </c>
      <c r="M28" s="2">
        <f>COUNTIFS('OB History'!B:B,A28,'OB History'!D:D, 0)</f>
        <v>17</v>
      </c>
      <c r="N28" s="88">
        <f>LOOKUP(2, 1/('OB History'!$B:$B=A28), 'OB History'!$AD:$AD)</f>
        <v>0.45161290322580644</v>
      </c>
      <c r="O28" s="34">
        <f>SUMIFS('OB History'!F:F,'OB History'!B:B,A28)</f>
        <v>58</v>
      </c>
      <c r="P28" s="2">
        <f>SUMIFS('OB History'!E:E,'OB History'!B:B,A28)-O28</f>
        <v>70</v>
      </c>
      <c r="Q28" s="88">
        <f>LOOKUP(2, 1/('OB History'!$B:$B=A28), 'OB History'!$AB:$AB)</f>
        <v>0.43225806451612903</v>
      </c>
      <c r="R28" s="34">
        <f>SUMIFS('OB History'!H:H,'OB History'!B:B,'Old Bow v2'!A28)</f>
        <v>255</v>
      </c>
      <c r="S28" s="2">
        <f>SUMIFS('OB History'!G:G,'OB History'!B:B,'Old Bow v2'!A28)-R28</f>
        <v>270</v>
      </c>
      <c r="T28" s="88">
        <f>LOOKUP(2, 1/('OB History'!$B:$B=A28), 'OB History'!$AC:$AC)</f>
        <v>0.47967741935483865</v>
      </c>
      <c r="U28" s="2">
        <f>COUNTIFS('OB History'!$B:$B,$A$28,'OB History'!K:K, 1)</f>
        <v>4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6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1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9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329</v>
      </c>
      <c r="I34" s="4">
        <f>AVERAGEIFS('OB History'!C:C,'OB History'!B:B,A34)</f>
        <v>23.5</v>
      </c>
      <c r="J34" s="4">
        <f t="array" ref="J34">MEDIAN(IF('OB History'!B:B=A34, 'OB History'!C:C))</f>
        <v>20.5</v>
      </c>
      <c r="K34" s="35">
        <f t="array" ref="K34">MAX(IF('OB History'!B:B=A34, 'OB History'!C:C))</f>
        <v>44</v>
      </c>
      <c r="L34" s="34">
        <f>COUNTIFS('OB History'!B:B,A34,'OB History'!D:D, 1)</f>
        <v>8</v>
      </c>
      <c r="M34" s="2">
        <f>COUNTIFS('OB History'!B:B,A34,'OB History'!D:D, 0)</f>
        <v>6</v>
      </c>
      <c r="N34" s="88">
        <f>LOOKUP(2, 1/('OB History'!$B:$B=A34), 'OB History'!$AD:$AD)</f>
        <v>0.5714285714285714</v>
      </c>
      <c r="O34" s="34">
        <f>SUMIFS('OB History'!F:F,'OB History'!B:B,A34)</f>
        <v>30</v>
      </c>
      <c r="P34" s="2">
        <f>SUMIFS('OB History'!E:E,'OB History'!B:B,A34)-O34</f>
        <v>30</v>
      </c>
      <c r="Q34" s="88">
        <f>LOOKUP(2, 1/('OB History'!$B:$B=A34), 'OB History'!$AB:$AB)</f>
        <v>0.48571428571428571</v>
      </c>
      <c r="R34" s="34">
        <f>SUMIFS('OB History'!H:H,'OB History'!B:B,'Old Bow v2'!A34)</f>
        <v>121</v>
      </c>
      <c r="S34" s="2">
        <f>SUMIFS('OB History'!G:G,'OB History'!B:B,'Old Bow v2'!A34)-R34</f>
        <v>122</v>
      </c>
      <c r="T34" s="88">
        <f>LOOKUP(2, 1/('OB History'!$B:$B=A34), 'OB History'!$AC:$AC)</f>
        <v>0.49428571428571422</v>
      </c>
      <c r="U34" s="2">
        <f>COUNTIFS('OB History'!$B:$B,$A$34,'OB History'!K:K, 1)</f>
        <v>3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4</v>
      </c>
      <c r="AJ34" s="2">
        <f>COUNTIFS('OB History'!$B:$B,$A$34,'OB History'!Z:Z, 1)</f>
        <v>4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576</v>
      </c>
      <c r="I35" s="4">
        <f>AVERAGEIFS('OB History'!C:C,'OB History'!B:B,A35)</f>
        <v>12.521739130434783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23</v>
      </c>
      <c r="M35" s="2">
        <f>COUNTIFS('OB History'!B:B,A35,'OB History'!D:D, 0)</f>
        <v>23</v>
      </c>
      <c r="N35" s="88">
        <f>LOOKUP(2, 1/('OB History'!$B:$B=A35), 'OB History'!$AD:$AD)</f>
        <v>0.5</v>
      </c>
      <c r="O35" s="34">
        <f>SUMIFS('OB History'!F:F,'OB History'!B:B,A35)</f>
        <v>94</v>
      </c>
      <c r="P35" s="2">
        <f>SUMIFS('OB History'!E:E,'OB History'!B:B,A35)-O35</f>
        <v>90</v>
      </c>
      <c r="Q35" s="88">
        <f>LOOKUP(2, 1/('OB History'!$B:$B=A35), 'OB History'!$AB:$AB)</f>
        <v>0.52608695652173909</v>
      </c>
      <c r="R35" s="34">
        <f>SUMIFS('OB History'!H:H,'OB History'!B:B,'Old Bow v2'!A35)</f>
        <v>383</v>
      </c>
      <c r="S35" s="2">
        <f>SUMIFS('OB History'!G:G,'OB History'!B:B,'Old Bow v2'!A35)-R35</f>
        <v>374</v>
      </c>
      <c r="T35" s="88">
        <f>LOOKUP(2, 1/('OB History'!$B:$B=A35), 'OB History'!$AC:$AC)</f>
        <v>0.51347826086956527</v>
      </c>
      <c r="U35" s="2">
        <f>COUNTIFS('OB History'!$B:$B,$A$35,'OB History'!K:K, 1)</f>
        <v>2</v>
      </c>
      <c r="V35" s="2">
        <f>COUNTIFS('OB History'!$B:$B,$A$35,'OB History'!L:L, 1)</f>
        <v>12</v>
      </c>
      <c r="W35" s="2">
        <f>COUNTIFS('OB History'!$B:$B,$A$35,'OB History'!M:M, 1)</f>
        <v>2</v>
      </c>
      <c r="X35" s="2">
        <f>COUNTIFS('OB History'!$B:$B,$A$35,'OB History'!N:N, 1)</f>
        <v>11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21</v>
      </c>
      <c r="AI35" s="2">
        <f>COUNTIFS('OB History'!$B:$B,$A$35,'OB History'!Y:Y, 1)</f>
        <v>11</v>
      </c>
      <c r="AJ35" s="2">
        <f>COUNTIFS('OB History'!$B:$B,$A$35,'OB History'!Z:Z, 1)</f>
        <v>12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2059</v>
      </c>
      <c r="I39" s="4">
        <f>AVERAGEIFS('OB History'!C:C,'OB History'!B:B,A39)</f>
        <v>25.737500000000001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47</v>
      </c>
      <c r="M39" s="2">
        <f>COUNTIFS('OB History'!B:B,A39,'OB History'!D:D, 0)</f>
        <v>33</v>
      </c>
      <c r="N39" s="88">
        <f>LOOKUP(2, 1/('OB History'!$B:$B=A39), 'OB History'!$AD:$AD)</f>
        <v>0.58750000000000002</v>
      </c>
      <c r="O39" s="34">
        <f>SUMIFS('OB History'!F:F,'OB History'!B:B,A39)</f>
        <v>177</v>
      </c>
      <c r="P39" s="2">
        <f>SUMIFS('OB History'!E:E,'OB History'!B:B,A39)-O39</f>
        <v>146</v>
      </c>
      <c r="Q39" s="88">
        <f>LOOKUP(2, 1/('OB History'!$B:$B=A39), 'OB History'!$AB:$AB)</f>
        <v>0.546875</v>
      </c>
      <c r="R39" s="34">
        <f>SUMIFS('OB History'!H:H,'OB History'!B:B,'Old Bow v2'!A39)</f>
        <v>708</v>
      </c>
      <c r="S39" s="2">
        <f>SUMIFS('OB History'!G:G,'OB History'!B:B,'Old Bow v2'!A39)-R39</f>
        <v>625</v>
      </c>
      <c r="T39" s="88">
        <f>LOOKUP(2, 1/('OB History'!$B:$B=A39), 'OB History'!$AC:$AC)</f>
        <v>0.53175000000000006</v>
      </c>
      <c r="U39" s="2">
        <f>COUNTIFS('OB History'!$B:$B,$A$39,'OB History'!K:K, 1)</f>
        <v>12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20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8</v>
      </c>
      <c r="AC39" s="2">
        <f>COUNTIFS('OB History'!$B:$B,$A$39,'OB History'!S:S, 1)</f>
        <v>2</v>
      </c>
      <c r="AD39" s="2">
        <f>COUNTIFS('OB History'!$B:$B,$A$39,'OB History'!T:T, 1)</f>
        <v>5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16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23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721</v>
      </c>
      <c r="I40" s="4">
        <f>AVERAGEIFS('OB History'!C:C,'OB History'!B:B,A40)</f>
        <v>26.703703703703702</v>
      </c>
      <c r="J40" s="4">
        <f t="array" ref="J40">MEDIAN(IF('OB History'!B:B=A40, 'OB History'!C:C))</f>
        <v>24</v>
      </c>
      <c r="K40" s="35">
        <f t="array" ref="K40">MAX(IF('OB History'!B:B=A40, 'OB History'!C:C))</f>
        <v>68</v>
      </c>
      <c r="L40" s="34">
        <f>COUNTIFS('OB History'!B:B,A40,'OB History'!D:D, 1)</f>
        <v>14</v>
      </c>
      <c r="M40" s="2">
        <f>COUNTIFS('OB History'!B:B,A40,'OB History'!D:D, 0)</f>
        <v>13</v>
      </c>
      <c r="N40" s="88">
        <f>LOOKUP(2, 1/('OB History'!$B:$B=A40), 'OB History'!$AD:$AD)</f>
        <v>0.51851851851851849</v>
      </c>
      <c r="O40" s="34">
        <f>SUMIFS('OB History'!F:F,'OB History'!B:B,A40)</f>
        <v>62</v>
      </c>
      <c r="P40" s="2">
        <f>SUMIFS('OB History'!E:E,'OB History'!B:B,A40)-O40</f>
        <v>48</v>
      </c>
      <c r="Q40" s="88">
        <f>LOOKUP(2, 1/('OB History'!$B:$B=A40), 'OB History'!$AB:$AB)</f>
        <v>0.59814814814814821</v>
      </c>
      <c r="R40" s="34">
        <f>SUMIFS('OB History'!H:H,'OB History'!B:B,'Old Bow v2'!A40)</f>
        <v>250</v>
      </c>
      <c r="S40" s="2">
        <f>SUMIFS('OB History'!G:G,'OB History'!B:B,'Old Bow v2'!A40)-R40</f>
        <v>216</v>
      </c>
      <c r="T40" s="88">
        <f>LOOKUP(2, 1/('OB History'!$B:$B=A40), 'OB History'!$AC:$AC)</f>
        <v>0.55074074074074075</v>
      </c>
      <c r="U40" s="2">
        <f>COUNTIFS('OB History'!$B:$B,$A$40,'OB History'!K:K, 1)</f>
        <v>5</v>
      </c>
      <c r="V40" s="2">
        <f>COUNTIFS('OB History'!$B:$B,$A$40,'OB History'!L:L, 1)</f>
        <v>7</v>
      </c>
      <c r="W40" s="2">
        <f>COUNTIFS('OB History'!$B:$B,$A$40,'OB History'!M:M, 1)</f>
        <v>3</v>
      </c>
      <c r="X40" s="2">
        <f>COUNTIFS('OB History'!$B:$B,$A$40,'OB History'!N:N, 1)</f>
        <v>12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6</v>
      </c>
      <c r="AH40" s="2">
        <f>COUNTIFS('OB History'!$B:$B,$A$40,'OB History'!X:X, 1)</f>
        <v>8</v>
      </c>
      <c r="AI40" s="2">
        <f>COUNTIFS('OB History'!$B:$B,$A$40,'OB History'!Y:Y, 1)</f>
        <v>7</v>
      </c>
      <c r="AJ40" s="2">
        <f>COUNTIFS('OB History'!$B:$B,$A$40,'OB History'!Z:Z, 1)</f>
        <v>9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90</v>
      </c>
      <c r="I41" s="4">
        <f>AVERAGEIFS('OB History'!C:C,'OB History'!B:B,A41)</f>
        <v>18</v>
      </c>
      <c r="J41" s="4">
        <f t="array" ref="J41">MEDIAN(IF('OB History'!B:B=A41, 'OB History'!C:C))</f>
        <v>16</v>
      </c>
      <c r="K41" s="35">
        <f t="array" ref="K41">MAX(IF('OB History'!B:B=A41, 'OB History'!C:C))</f>
        <v>29</v>
      </c>
      <c r="L41" s="34">
        <f>COUNTIFS('OB History'!B:B,A41,'OB History'!D:D, 1)</f>
        <v>4</v>
      </c>
      <c r="M41" s="2">
        <f>COUNTIFS('OB History'!B:B,A41,'OB History'!D:D, 0)</f>
        <v>1</v>
      </c>
      <c r="N41" s="88">
        <f>LOOKUP(2, 1/('OB History'!$B:$B=A41), 'OB History'!$AD:$AD)</f>
        <v>0.8</v>
      </c>
      <c r="O41" s="34">
        <f>SUMIFS('OB History'!F:F,'OB History'!B:B,A41)</f>
        <v>14</v>
      </c>
      <c r="P41" s="2">
        <f>SUMIFS('OB History'!E:E,'OB History'!B:B,A41)-O41</f>
        <v>10</v>
      </c>
      <c r="Q41" s="88">
        <f>LOOKUP(2, 1/('OB History'!$B:$B=A41), 'OB History'!$AB:$AB)</f>
        <v>0.59</v>
      </c>
      <c r="R41" s="34">
        <f>SUMIFS('OB History'!H:H,'OB History'!B:B,'Old Bow v2'!A41)</f>
        <v>55</v>
      </c>
      <c r="S41" s="2">
        <f>SUMIFS('OB History'!G:G,'OB History'!B:B,'Old Bow v2'!A41)-R41</f>
        <v>43</v>
      </c>
      <c r="T41" s="88">
        <f>LOOKUP(2, 1/('OB History'!$B:$B=A41), 'OB History'!$AC:$AC)</f>
        <v>0.55999999999999994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2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1</v>
      </c>
      <c r="AC41" s="2">
        <f>COUNTIFS('OB History'!$B:$B,$A$41,'OB History'!S:S, 1)</f>
        <v>1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633</v>
      </c>
      <c r="I42" s="4">
        <f>AVERAGEIFS('OB History'!C:C,'OB History'!B:B,A42)</f>
        <v>21.827586206896552</v>
      </c>
      <c r="J42" s="4">
        <f t="array" ref="J42">MEDIAN(IF('OB History'!B:B=A42, 'OB History'!C:C))</f>
        <v>20</v>
      </c>
      <c r="K42" s="35">
        <f t="array" ref="K42">MAX(IF('OB History'!B:B=A42, 'OB History'!C:C))</f>
        <v>51</v>
      </c>
      <c r="L42" s="34">
        <f>COUNTIFS('OB History'!B:B,A42,'OB History'!D:D, 1)</f>
        <v>13</v>
      </c>
      <c r="M42" s="2">
        <f>COUNTIFS('OB History'!B:B,A42,'OB History'!D:D, 0)</f>
        <v>16</v>
      </c>
      <c r="N42" s="88">
        <f>LOOKUP(2, 1/('OB History'!$B:$B=A42), 'OB History'!$AD:$AD)</f>
        <v>0.44827586206896552</v>
      </c>
      <c r="O42" s="34">
        <f>SUMIFS('OB History'!F:F,'OB History'!B:B,A42)</f>
        <v>57</v>
      </c>
      <c r="P42" s="2">
        <f>SUMIFS('OB History'!E:E,'OB History'!B:B,A42)-O42</f>
        <v>64</v>
      </c>
      <c r="Q42" s="88">
        <f>LOOKUP(2, 1/('OB History'!$B:$B=A42), 'OB History'!$AB:$AB)</f>
        <v>0.4689655172413793</v>
      </c>
      <c r="R42" s="34">
        <f>SUMIFS('OB History'!H:H,'OB History'!B:B,'Old Bow v2'!A42)</f>
        <v>248</v>
      </c>
      <c r="S42" s="2">
        <f>SUMIFS('OB History'!G:G,'OB History'!B:B,'Old Bow v2'!A42)-R42</f>
        <v>258</v>
      </c>
      <c r="T42" s="88">
        <f>LOOKUP(2, 1/('OB History'!$B:$B=A42), 'OB History'!$AC:$AC)</f>
        <v>0.48655172413793102</v>
      </c>
      <c r="U42" s="2">
        <f>COUNTIFS('OB History'!$B:$B,$A$42,'OB History'!K:K, 1)</f>
        <v>6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6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1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6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192</v>
      </c>
      <c r="I43" s="4">
        <f>AVERAGEIFS('OB History'!C:C,'OB History'!B:B,A43)</f>
        <v>8.3478260869565215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9</v>
      </c>
      <c r="M43" s="2">
        <f>COUNTIFS('OB History'!B:B,A43,'OB History'!D:D, 0)</f>
        <v>14</v>
      </c>
      <c r="N43" s="88">
        <f>LOOKUP(2, 1/('OB History'!$B:$B=A43), 'OB History'!$AD:$AD)</f>
        <v>0.39130434782608697</v>
      </c>
      <c r="O43" s="34">
        <f>SUMIFS('OB History'!F:F,'OB History'!B:B,A43)</f>
        <v>39</v>
      </c>
      <c r="P43" s="2">
        <f>SUMIFS('OB History'!E:E,'OB History'!B:B,A43)-O43</f>
        <v>51</v>
      </c>
      <c r="Q43" s="88">
        <f>LOOKUP(2, 1/('OB History'!$B:$B=A43), 'OB History'!$AB:$AB)</f>
        <v>0.40869565217391307</v>
      </c>
      <c r="R43" s="34">
        <f>SUMIFS('OB History'!H:H,'OB History'!B:B,'Old Bow v2'!A43)</f>
        <v>175</v>
      </c>
      <c r="S43" s="2">
        <f>SUMIFS('OB History'!G:G,'OB History'!B:B,'Old Bow v2'!A43)-R43</f>
        <v>201</v>
      </c>
      <c r="T43" s="88">
        <f>LOOKUP(2, 1/('OB History'!$B:$B=A43), 'OB History'!$AC:$AC)</f>
        <v>0.45739130434782616</v>
      </c>
      <c r="U43" s="2">
        <f>COUNTIFS('OB History'!$B:$B,$A$43,'OB History'!K:K, 1)</f>
        <v>2</v>
      </c>
      <c r="V43" s="2">
        <f>COUNTIFS('OB History'!$B:$B,$A$43,'OB History'!L:L, 1)</f>
        <v>2</v>
      </c>
      <c r="W43" s="2">
        <f>COUNTIFS('OB History'!$B:$B,$A$43,'OB History'!M:M, 1)</f>
        <v>2</v>
      </c>
      <c r="X43" s="2">
        <f>COUNTIFS('OB History'!$B:$B,$A$43,'OB History'!N:N, 1)</f>
        <v>6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5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5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27</v>
      </c>
      <c r="I44" s="4">
        <f>AVERAGEIFS('OB History'!C:C,'OB History'!B:B,A44)</f>
        <v>5.4</v>
      </c>
      <c r="J44" s="4">
        <f t="array" ref="J44">MEDIAN(IF('OB History'!B:B=A44, 'OB History'!C:C))</f>
        <v>4</v>
      </c>
      <c r="K44" s="35">
        <f t="array" ref="K44">MAX(IF('OB History'!B:B=A44, 'OB History'!C:C))</f>
        <v>11</v>
      </c>
      <c r="L44" s="34">
        <f>COUNTIFS('OB History'!B:B,A44,'OB History'!D:D, 1)</f>
        <v>0</v>
      </c>
      <c r="M44" s="2">
        <f>COUNTIFS('OB History'!B:B,A44,'OB History'!D:D, 0)</f>
        <v>5</v>
      </c>
      <c r="N44" s="88">
        <f>LOOKUP(2, 1/('OB History'!$B:$B=A44), 'OB History'!$AD:$AD)</f>
        <v>0</v>
      </c>
      <c r="O44" s="34">
        <f>SUMIFS('OB History'!F:F,'OB History'!B:B,A44)</f>
        <v>4</v>
      </c>
      <c r="P44" s="2">
        <f>SUMIFS('OB History'!E:E,'OB History'!B:B,A44)-O44</f>
        <v>15</v>
      </c>
      <c r="Q44" s="88">
        <f>LOOKUP(2, 1/('OB History'!$B:$B=A44), 'OB History'!$AB:$AB)</f>
        <v>0.18</v>
      </c>
      <c r="R44" s="34">
        <f>SUMIFS('OB History'!H:H,'OB History'!B:B,'Old Bow v2'!A44)</f>
        <v>27</v>
      </c>
      <c r="S44" s="2">
        <f>SUMIFS('OB History'!G:G,'OB History'!B:B,'Old Bow v2'!A44)-R44</f>
        <v>51</v>
      </c>
      <c r="T44" s="88">
        <f>LOOKUP(2, 1/('OB History'!$B:$B=A44), 'OB History'!$AC:$AC)</f>
        <v>0.33399999999999996</v>
      </c>
      <c r="U44" s="2">
        <f>COUNTIFS('OB History'!$B:$B,$A$44,'OB History'!K:K, 1)</f>
        <v>0</v>
      </c>
      <c r="V44" s="2">
        <f>COUNTIFS('OB History'!$B:$B,$A$44,'OB History'!L:L, 1)</f>
        <v>1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327</v>
      </c>
      <c r="I45" s="4">
        <f>AVERAGEIFS('OB History'!C:C,'OB History'!B:B,A45)</f>
        <v>17.210526315789473</v>
      </c>
      <c r="J45" s="4">
        <f t="array" ref="J45">MEDIAN(IF('OB History'!B:B=A45, 'OB History'!C:C))</f>
        <v>17</v>
      </c>
      <c r="K45" s="35">
        <f t="array" ref="K45">MAX(IF('OB History'!B:B=A45, 'OB History'!C:C))</f>
        <v>33</v>
      </c>
      <c r="L45" s="34">
        <f>COUNTIFS('OB History'!B:B,A45,'OB History'!D:D, 1)</f>
        <v>8</v>
      </c>
      <c r="M45" s="2">
        <f>COUNTIFS('OB History'!B:B,A45,'OB History'!D:D, 0)</f>
        <v>11</v>
      </c>
      <c r="N45" s="88">
        <f>LOOKUP(2, 1/('OB History'!$B:$B=A45), 'OB History'!$AD:$AD)</f>
        <v>0.42105263157894735</v>
      </c>
      <c r="O45" s="34">
        <f>SUMIFS('OB History'!F:F,'OB History'!B:B,A45)</f>
        <v>35</v>
      </c>
      <c r="P45" s="2">
        <f>SUMIFS('OB History'!E:E,'OB History'!B:B,A45)-O45</f>
        <v>42</v>
      </c>
      <c r="Q45" s="88">
        <f>LOOKUP(2, 1/('OB History'!$B:$B=A45), 'OB History'!$AB:$AB)</f>
        <v>0.45526315789473676</v>
      </c>
      <c r="R45" s="34">
        <f>SUMIFS('OB History'!H:H,'OB History'!B:B,'Old Bow v2'!A45)</f>
        <v>158</v>
      </c>
      <c r="S45" s="2">
        <f>SUMIFS('OB History'!G:G,'OB History'!B:B,'Old Bow v2'!A45)-R45</f>
        <v>167</v>
      </c>
      <c r="T45" s="88">
        <f>LOOKUP(2, 1/('OB History'!$B:$B=A45), 'OB History'!$AC:$AC)</f>
        <v>0.48789473684210533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5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3</v>
      </c>
      <c r="AC45" s="2">
        <f>COUNTIFS('OB History'!$B:$B,$A$45,'OB History'!S:S, 1)</f>
        <v>1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5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450</v>
      </c>
      <c r="I47" s="4">
        <f>AVERAGEIFS('OB History'!C:C,'OB History'!B:B,A47)</f>
        <v>20.454545454545453</v>
      </c>
      <c r="J47" s="4">
        <f t="array" ref="J47">MEDIAN(IF('OB History'!B:B=A47, 'OB History'!C:C))</f>
        <v>18.5</v>
      </c>
      <c r="K47" s="35">
        <f t="array" ref="K47">MAX(IF('OB History'!B:B=A47, 'OB History'!C:C))</f>
        <v>40</v>
      </c>
      <c r="L47" s="34">
        <f>COUNTIFS('OB History'!B:B,A47,'OB History'!D:D, 1)</f>
        <v>11</v>
      </c>
      <c r="M47" s="2">
        <f>COUNTIFS('OB History'!B:B,A47,'OB History'!D:D, 0)</f>
        <v>11</v>
      </c>
      <c r="N47" s="88">
        <f>LOOKUP(2, 1/('OB History'!$B:$B=A47), 'OB History'!$AD:$AD)</f>
        <v>0.5</v>
      </c>
      <c r="O47" s="34">
        <f>SUMIFS('OB History'!F:F,'OB History'!B:B,A47)</f>
        <v>46</v>
      </c>
      <c r="P47" s="2">
        <f>SUMIFS('OB History'!E:E,'OB History'!B:B,A47)-O47</f>
        <v>44</v>
      </c>
      <c r="Q47" s="88">
        <f>LOOKUP(2, 1/('OB History'!$B:$B=A47), 'OB History'!$AB:$AB)</f>
        <v>0.51363636363636356</v>
      </c>
      <c r="R47" s="34">
        <f>SUMIFS('OB History'!H:H,'OB History'!B:B,'Old Bow v2'!A47)</f>
        <v>180</v>
      </c>
      <c r="S47" s="2">
        <f>SUMIFS('OB History'!G:G,'OB History'!B:B,'Old Bow v2'!A47)-R47</f>
        <v>196</v>
      </c>
      <c r="T47" s="88">
        <f>LOOKUP(2, 1/('OB History'!$B:$B=A47), 'OB History'!$AC:$AC)</f>
        <v>0.47181818181818175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5</v>
      </c>
      <c r="X47" s="2">
        <f>COUNTIFS('OB History'!$B:$B,$A$47,'OB History'!N:N, 1)</f>
        <v>5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2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2</v>
      </c>
      <c r="AH47" s="2">
        <f>COUNTIFS('OB History'!$B:$B,$A$47,'OB History'!X:X, 1)</f>
        <v>7</v>
      </c>
      <c r="AI47" s="2">
        <f>COUNTIFS('OB History'!$B:$B,$A$47,'OB History'!Y:Y, 1)</f>
        <v>5</v>
      </c>
      <c r="AJ47" s="2">
        <f>COUNTIFS('OB History'!$B:$B,$A$47,'OB History'!Z:Z, 1)</f>
        <v>6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273</v>
      </c>
      <c r="I48" s="4">
        <f>AVERAGEIFS('OB History'!C:C,'OB History'!B:B,A48)</f>
        <v>18.2</v>
      </c>
      <c r="J48" s="4">
        <f t="array" ref="J48">MEDIAN(IF('OB History'!B:B=A48, 'OB History'!C:C))</f>
        <v>15</v>
      </c>
      <c r="K48" s="35">
        <f t="array" ref="K48">MAX(IF('OB History'!B:B=A48, 'OB History'!C:C))</f>
        <v>35</v>
      </c>
      <c r="L48" s="34">
        <f>COUNTIFS('OB History'!B:B,A48,'OB History'!D:D, 1)</f>
        <v>7</v>
      </c>
      <c r="M48" s="2">
        <f>COUNTIFS('OB History'!B:B,A48,'OB History'!D:D, 0)</f>
        <v>8</v>
      </c>
      <c r="N48" s="88">
        <f>LOOKUP(2, 1/('OB History'!$B:$B=A48), 'OB History'!$AD:$AD)</f>
        <v>0.46666666666666667</v>
      </c>
      <c r="O48" s="34">
        <f>SUMIFS('OB History'!F:F,'OB History'!B:B,A48)</f>
        <v>29</v>
      </c>
      <c r="P48" s="2">
        <f>SUMIFS('OB History'!E:E,'OB History'!B:B,A48)-O48</f>
        <v>30</v>
      </c>
      <c r="Q48" s="88">
        <f>LOOKUP(2, 1/('OB History'!$B:$B=A48), 'OB History'!$AB:$AB)</f>
        <v>0.48000000000000004</v>
      </c>
      <c r="R48" s="34">
        <f>SUMIFS('OB History'!H:H,'OB History'!B:B,'Old Bow v2'!A48)</f>
        <v>122</v>
      </c>
      <c r="S48" s="2">
        <f>SUMIFS('OB History'!G:G,'OB History'!B:B,'Old Bow v2'!A48)-R48</f>
        <v>127</v>
      </c>
      <c r="T48" s="88">
        <f>LOOKUP(2, 1/('OB History'!$B:$B=A48), 'OB History'!$AC:$AC)</f>
        <v>0.48266666666666674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3</v>
      </c>
      <c r="X48" s="2">
        <f>COUNTIFS('OB History'!$B:$B,$A$48,'OB History'!N:N, 1)</f>
        <v>4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2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1</v>
      </c>
      <c r="AH48" s="2">
        <f>COUNTIFS('OB History'!$B:$B,$A$48,'OB History'!X:X, 1)</f>
        <v>4</v>
      </c>
      <c r="AI48" s="2">
        <f>COUNTIFS('OB History'!$B:$B,$A$48,'OB History'!Y:Y, 1)</f>
        <v>2</v>
      </c>
      <c r="AJ48" s="2">
        <f>COUNTIFS('OB History'!$B:$B,$A$48,'OB History'!Z:Z, 1)</f>
        <v>2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787</v>
      </c>
      <c r="I50" s="4">
        <f>AVERAGEIFS('OB History'!C:C,'OB History'!B:B,A50)</f>
        <v>18.302325581395348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16</v>
      </c>
      <c r="M50" s="2">
        <f>COUNTIFS('OB History'!B:B,A50,'OB History'!D:D, 0)</f>
        <v>27</v>
      </c>
      <c r="N50" s="88">
        <f>LOOKUP(2, 1/('OB History'!$B:$B=A50), 'OB History'!$AD:$AD)</f>
        <v>0.37209302325581395</v>
      </c>
      <c r="O50" s="34">
        <f>SUMIFS('OB History'!F:F,'OB History'!B:B,A50)</f>
        <v>74</v>
      </c>
      <c r="P50" s="2">
        <f>SUMIFS('OB History'!E:E,'OB History'!B:B,A50)-O50</f>
        <v>103</v>
      </c>
      <c r="Q50" s="88">
        <f>LOOKUP(2, 1/('OB History'!$B:$B=A50), 'OB History'!$AB:$AB)</f>
        <v>0.39418604651162786</v>
      </c>
      <c r="R50" s="34">
        <f>SUMIFS('OB History'!H:H,'OB History'!B:B,'Old Bow v2'!A50)</f>
        <v>349</v>
      </c>
      <c r="S50" s="2">
        <f>SUMIFS('OB History'!G:G,'OB History'!B:B,'Old Bow v2'!A50)-R50</f>
        <v>386</v>
      </c>
      <c r="T50" s="88">
        <f>LOOKUP(2, 1/('OB History'!$B:$B=A50), 'OB History'!$AC:$AC)</f>
        <v>0.46232558139534879</v>
      </c>
      <c r="U50" s="2">
        <f>COUNTIFS('OB History'!$B:$B,$A$50,'OB History'!K:K, 1)</f>
        <v>5</v>
      </c>
      <c r="V50" s="2">
        <f>COUNTIFS('OB History'!$B:$B,$A$50,'OB History'!L:L, 1)</f>
        <v>5</v>
      </c>
      <c r="W50" s="2">
        <f>COUNTIFS('OB History'!$B:$B,$A$50,'OB History'!M:M, 1)</f>
        <v>3</v>
      </c>
      <c r="X50" s="2">
        <f>COUNTIFS('OB History'!$B:$B,$A$50,'OB History'!N:N, 1)</f>
        <v>12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5</v>
      </c>
      <c r="AC50" s="2">
        <f>COUNTIFS('OB History'!$B:$B,$A$50,'OB History'!S:S, 1)</f>
        <v>1</v>
      </c>
      <c r="AD50" s="2">
        <f>COUNTIFS('OB History'!$B:$B,$A$50,'OB History'!T:T, 1)</f>
        <v>4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7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986</v>
      </c>
      <c r="I51" s="4">
        <f>AVERAGEIFS('OB History'!C:C,'OB History'!B:B,A51)</f>
        <v>24.048780487804876</v>
      </c>
      <c r="J51" s="4">
        <f t="array" ref="J51">MEDIAN(IF('OB History'!B:B=A51, 'OB History'!C:C))</f>
        <v>20</v>
      </c>
      <c r="K51" s="35">
        <f t="array" ref="K51">MAX(IF('OB History'!B:B=A51, 'OB History'!C:C))</f>
        <v>66</v>
      </c>
      <c r="L51" s="34">
        <f>COUNTIFS('OB History'!B:B,A51,'OB History'!D:D, 1)</f>
        <v>29</v>
      </c>
      <c r="M51" s="2">
        <f>COUNTIFS('OB History'!B:B,A51,'OB History'!D:D, 0)</f>
        <v>12</v>
      </c>
      <c r="N51" s="88">
        <f>LOOKUP(2, 1/('OB History'!$B:$B=A51), 'OB History'!$AD:$AD)</f>
        <v>0.70731707317073167</v>
      </c>
      <c r="O51" s="34">
        <f>SUMIFS('OB History'!F:F,'OB History'!B:B,A51)</f>
        <v>102</v>
      </c>
      <c r="P51" s="2">
        <f>SUMIFS('OB History'!E:E,'OB History'!B:B,A51)-O51</f>
        <v>61</v>
      </c>
      <c r="Q51" s="88">
        <f>LOOKUP(2, 1/('OB History'!$B:$B=A51), 'OB History'!$AB:$AB)</f>
        <v>0.65121951219512197</v>
      </c>
      <c r="R51" s="34">
        <f>SUMIFS('OB History'!H:H,'OB History'!B:B,'Old Bow v2'!A51)</f>
        <v>387</v>
      </c>
      <c r="S51" s="2">
        <f>SUMIFS('OB History'!G:G,'OB History'!B:B,'Old Bow v2'!A51)-R51</f>
        <v>306</v>
      </c>
      <c r="T51" s="88">
        <f>LOOKUP(2, 1/('OB History'!$B:$B=A51), 'OB History'!$AC:$AC)</f>
        <v>0.57024390243902434</v>
      </c>
      <c r="U51" s="2">
        <f>COUNTIFS('OB History'!$B:$B,$A$51,'OB History'!K:K, 1)</f>
        <v>4</v>
      </c>
      <c r="V51" s="2">
        <f>COUNTIFS('OB History'!$B:$B,$A$51,'OB History'!L:L, 1)</f>
        <v>11</v>
      </c>
      <c r="W51" s="2">
        <f>COUNTIFS('OB History'!$B:$B,$A$51,'OB History'!M:M, 1)</f>
        <v>10</v>
      </c>
      <c r="X51" s="2">
        <f>COUNTIFS('OB History'!$B:$B,$A$51,'OB History'!N:N, 1)</f>
        <v>11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5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8</v>
      </c>
      <c r="AH51" s="2">
        <f>COUNTIFS('OB History'!$B:$B,$A$51,'OB History'!X:X, 1)</f>
        <v>14</v>
      </c>
      <c r="AI51" s="2">
        <f>COUNTIFS('OB History'!$B:$B,$A$51,'OB History'!Y:Y, 1)</f>
        <v>7</v>
      </c>
      <c r="AJ51" s="2">
        <f>COUNTIFS('OB History'!$B:$B,$A$51,'OB History'!Z:Z, 1)</f>
        <v>12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1029</v>
      </c>
      <c r="I52" s="4">
        <f>AVERAGEIFS('OB History'!C:C,'OB History'!B:B,A52)</f>
        <v>25.725000000000001</v>
      </c>
      <c r="J52" s="4">
        <f t="array" ref="J52">MEDIAN(IF('OB History'!B:B=A52, 'OB History'!C:C))</f>
        <v>24.5</v>
      </c>
      <c r="K52" s="35">
        <f t="array" ref="K52">MAX(IF('OB History'!B:B=A52, 'OB History'!C:C))</f>
        <v>58</v>
      </c>
      <c r="L52" s="34">
        <f>COUNTIFS('OB History'!B:B,A52,'OB History'!D:D, 1)</f>
        <v>19</v>
      </c>
      <c r="M52" s="2">
        <f>COUNTIFS('OB History'!B:B,A52,'OB History'!D:D, 0)</f>
        <v>21</v>
      </c>
      <c r="N52" s="88">
        <f>LOOKUP(2, 1/('OB History'!$B:$B=A52), 'OB History'!$AD:$AD)</f>
        <v>0.47499999999999998</v>
      </c>
      <c r="O52" s="34">
        <f>SUMIFS('OB History'!F:F,'OB History'!B:B,A52)</f>
        <v>80</v>
      </c>
      <c r="P52" s="2">
        <f>SUMIFS('OB History'!E:E,'OB History'!B:B,A52)-O52</f>
        <v>84</v>
      </c>
      <c r="Q52" s="88">
        <f>LOOKUP(2, 1/('OB History'!$B:$B=A52), 'OB History'!$AB:$AB)</f>
        <v>0.48250000000000004</v>
      </c>
      <c r="R52" s="34">
        <f>SUMIFS('OB History'!H:H,'OB History'!B:B,'Old Bow v2'!A52)</f>
        <v>337</v>
      </c>
      <c r="S52" s="2">
        <f>SUMIFS('OB History'!G:G,'OB History'!B:B,'Old Bow v2'!A52)-R52</f>
        <v>347</v>
      </c>
      <c r="T52" s="88">
        <f>LOOKUP(2, 1/('OB History'!$B:$B=A52), 'OB History'!$AC:$AC)</f>
        <v>0.49249999999999999</v>
      </c>
      <c r="U52" s="2">
        <f>COUNTIFS('OB History'!$B:$B,$A$52,'OB History'!K:K, 1)</f>
        <v>6</v>
      </c>
      <c r="V52" s="2">
        <f>COUNTIFS('OB History'!$B:$B,$A$52,'OB History'!L:L, 1)</f>
        <v>5</v>
      </c>
      <c r="W52" s="2">
        <f>COUNTIFS('OB History'!$B:$B,$A$52,'OB History'!M:M, 1)</f>
        <v>2</v>
      </c>
      <c r="X52" s="2">
        <f>COUNTIFS('OB History'!$B:$B,$A$52,'OB History'!N:N, 1)</f>
        <v>13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10</v>
      </c>
      <c r="AI52" s="2">
        <f>COUNTIFS('OB History'!$B:$B,$A$52,'OB History'!Y:Y, 1)</f>
        <v>5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406</v>
      </c>
      <c r="I53" s="4">
        <f>AVERAGEIFS('OB History'!C:C,'OB History'!B:B,A53)</f>
        <v>21.368421052631579</v>
      </c>
      <c r="J53" s="4">
        <f t="array" ref="J53">MEDIAN(IF('OB History'!B:B=A53, 'OB History'!C:C))</f>
        <v>18</v>
      </c>
      <c r="K53" s="35">
        <f t="array" ref="K53">MAX(IF('OB History'!B:B=A53, 'OB History'!C:C))</f>
        <v>50</v>
      </c>
      <c r="L53" s="34">
        <f>COUNTIFS('OB History'!B:B,A53,'OB History'!D:D, 1)</f>
        <v>12</v>
      </c>
      <c r="M53" s="2">
        <f>COUNTIFS('OB History'!B:B,A53,'OB History'!D:D, 0)</f>
        <v>7</v>
      </c>
      <c r="N53" s="88">
        <f>LOOKUP(2, 1/('OB History'!$B:$B=A53), 'OB History'!$AD:$AD)</f>
        <v>0.63157894736842102</v>
      </c>
      <c r="O53" s="34">
        <f>SUMIFS('OB History'!F:F,'OB History'!B:B,A53)</f>
        <v>41</v>
      </c>
      <c r="P53" s="2">
        <f>SUMIFS('OB History'!E:E,'OB History'!B:B,A53)-O53</f>
        <v>32</v>
      </c>
      <c r="Q53" s="88">
        <f>LOOKUP(2, 1/('OB History'!$B:$B=A53), 'OB History'!$AB:$AB)</f>
        <v>0.56315789473684219</v>
      </c>
      <c r="R53" s="34">
        <f>SUMIFS('OB History'!H:H,'OB History'!B:B,'Old Bow v2'!A53)</f>
        <v>159</v>
      </c>
      <c r="S53" s="2">
        <f>SUMIFS('OB History'!G:G,'OB History'!B:B,'Old Bow v2'!A53)-R53</f>
        <v>146</v>
      </c>
      <c r="T53" s="88">
        <f>LOOKUP(2, 1/('OB History'!$B:$B=A53), 'OB History'!$AC:$AC)</f>
        <v>0.51684210526315777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5</v>
      </c>
      <c r="X53" s="2">
        <f>COUNTIFS('OB History'!$B:$B,$A$53,'OB History'!N:N, 1)</f>
        <v>5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6</v>
      </c>
      <c r="AI53" s="2">
        <f>COUNTIFS('OB History'!$B:$B,$A$53,'OB History'!Y:Y, 1)</f>
        <v>3</v>
      </c>
      <c r="AJ53" s="2">
        <f>COUNTIFS('OB History'!$B:$B,$A$53,'OB History'!Z:Z, 1)</f>
        <v>7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1379</v>
      </c>
      <c r="I55" s="4">
        <f>AVERAGEIFS('OB History'!C:C,'OB History'!B:B,A55)</f>
        <v>23.775862068965516</v>
      </c>
      <c r="J55" s="4">
        <f t="array" ref="J55">MEDIAN(IF('OB History'!B:B=A55, 'OB History'!C:C))</f>
        <v>20</v>
      </c>
      <c r="K55" s="35">
        <f t="array" ref="K55">MAX(IF('OB History'!B:B=A55, 'OB History'!C:C))</f>
        <v>56</v>
      </c>
      <c r="L55" s="34">
        <f>COUNTIFS('OB History'!B:B,A55,'OB History'!D:D, 1)</f>
        <v>27</v>
      </c>
      <c r="M55" s="2">
        <f>COUNTIFS('OB History'!B:B,A55,'OB History'!D:D, 0)</f>
        <v>31</v>
      </c>
      <c r="N55" s="88">
        <f>LOOKUP(2, 1/('OB History'!$B:$B=A55), 'OB History'!$AD:$AD)</f>
        <v>0.46551724137931033</v>
      </c>
      <c r="O55" s="34">
        <f>SUMIFS('OB History'!F:F,'OB History'!B:B,A55)</f>
        <v>110</v>
      </c>
      <c r="P55" s="2">
        <f>SUMIFS('OB History'!E:E,'OB History'!B:B,A55)-O55</f>
        <v>124</v>
      </c>
      <c r="Q55" s="88">
        <f>LOOKUP(2, 1/('OB History'!$B:$B=A55), 'OB History'!$AB:$AB)</f>
        <v>0.46724137931034487</v>
      </c>
      <c r="R55" s="34">
        <f>SUMIFS('OB History'!H:H,'OB History'!B:B,'Old Bow v2'!A55)</f>
        <v>467</v>
      </c>
      <c r="S55" s="2">
        <f>SUMIFS('OB History'!G:G,'OB History'!B:B,'Old Bow v2'!A55)-R55</f>
        <v>508</v>
      </c>
      <c r="T55" s="88">
        <f>LOOKUP(2, 1/('OB History'!$B:$B=A55), 'OB History'!$AC:$AC)</f>
        <v>0.48120689655172416</v>
      </c>
      <c r="U55" s="2">
        <f>COUNTIFS('OB History'!$B:$B,$A$55,'OB History'!K:K, 1)</f>
        <v>7</v>
      </c>
      <c r="V55" s="2">
        <f>COUNTIFS('OB History'!$B:$B,$A$55,'OB History'!L:L, 1)</f>
        <v>11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2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12</v>
      </c>
      <c r="AH55" s="2">
        <f>COUNTIFS('OB History'!$B:$B,$A$55,'OB History'!X:X, 1)</f>
        <v>26</v>
      </c>
      <c r="AI55" s="2">
        <f>COUNTIFS('OB History'!$B:$B,$A$55,'OB History'!Y:Y, 1)</f>
        <v>6</v>
      </c>
      <c r="AJ55" s="2">
        <f>COUNTIFS('OB History'!$B:$B,$A$55,'OB History'!Z:Z, 1)</f>
        <v>14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135</v>
      </c>
      <c r="I56" s="4">
        <f>AVERAGEIFS('OB History'!C:C,'OB History'!B:B,A56)</f>
        <v>19.285714285714285</v>
      </c>
      <c r="J56" s="4">
        <f t="array" ref="J56">MEDIAN(IF('OB History'!B:B=A56, 'OB History'!C:C))</f>
        <v>19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3</v>
      </c>
      <c r="N56" s="88">
        <f>LOOKUP(2, 1/('OB History'!$B:$B=A56), 'OB History'!$AD:$AD)</f>
        <v>0.5714285714285714</v>
      </c>
      <c r="O56" s="34">
        <f>SUMIFS('OB History'!F:F,'OB History'!B:B,A56)</f>
        <v>17</v>
      </c>
      <c r="P56" s="2">
        <f>SUMIFS('OB History'!E:E,'OB History'!B:B,A56)-O56</f>
        <v>15</v>
      </c>
      <c r="Q56" s="88">
        <f>LOOKUP(2, 1/('OB History'!$B:$B=A56), 'OB History'!$AB:$AB)</f>
        <v>0.55000000000000004</v>
      </c>
      <c r="R56" s="34">
        <f>SUMIFS('OB History'!H:H,'OB History'!B:B,'Old Bow v2'!A56)</f>
        <v>69</v>
      </c>
      <c r="S56" s="2">
        <f>SUMIFS('OB History'!G:G,'OB History'!B:B,'Old Bow v2'!A56)-R56</f>
        <v>64</v>
      </c>
      <c r="T56" s="88">
        <f>LOOKUP(2, 1/('OB History'!$B:$B=A56), 'OB History'!$AC:$AC)</f>
        <v>0.52714285714285714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2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191</v>
      </c>
      <c r="I58" s="4">
        <f>AVERAGEIFS('OB History'!C:C,'OB History'!B:B,A58)</f>
        <v>10.052631578947368</v>
      </c>
      <c r="J58" s="4">
        <f t="array" ref="J58">MEDIAN(IF('OB History'!B:B=A58, 'OB History'!C:C))</f>
        <v>9</v>
      </c>
      <c r="K58" s="35">
        <f t="array" ref="K58">MAX(IF('OB History'!B:B=A58, 'OB History'!C:C))</f>
        <v>20</v>
      </c>
      <c r="L58" s="34">
        <f>COUNTIFS('OB History'!B:B,A58,'OB History'!D:D, 1)</f>
        <v>11</v>
      </c>
      <c r="M58" s="2">
        <f>COUNTIFS('OB History'!B:B,A58,'OB History'!D:D, 0)</f>
        <v>8</v>
      </c>
      <c r="N58" s="88">
        <f>LOOKUP(2, 1/('OB History'!$B:$B=A58), 'OB History'!$AD:$AD)</f>
        <v>0.57894736842105265</v>
      </c>
      <c r="O58" s="34">
        <f>SUMIFS('OB History'!F:F,'OB History'!B:B,A58)</f>
        <v>42</v>
      </c>
      <c r="P58" s="2">
        <f>SUMIFS('OB History'!E:E,'OB History'!B:B,A58)-O58</f>
        <v>36</v>
      </c>
      <c r="Q58" s="88">
        <f>LOOKUP(2, 1/('OB History'!$B:$B=A58), 'OB History'!$AB:$AB)</f>
        <v>0.54473684210526319</v>
      </c>
      <c r="R58" s="34">
        <f>SUMIFS('OB History'!H:H,'OB History'!B:B,'Old Bow v2'!A58)</f>
        <v>171</v>
      </c>
      <c r="S58" s="2">
        <f>SUMIFS('OB History'!G:G,'OB History'!B:B,'Old Bow v2'!A58)-R58</f>
        <v>150</v>
      </c>
      <c r="T58" s="88">
        <f>LOOKUP(2, 1/('OB History'!$B:$B=A58), 'OB History'!$AC:$AC)</f>
        <v>0.53052631578947373</v>
      </c>
      <c r="U58" s="2">
        <f>COUNTIFS('OB History'!$B:$B,$A$58,'OB History'!K:K, 1)</f>
        <v>3</v>
      </c>
      <c r="V58" s="2">
        <f>COUNTIFS('OB History'!$B:$B,$A$58,'OB History'!L:L, 1)</f>
        <v>2</v>
      </c>
      <c r="W58" s="2">
        <f>COUNTIFS('OB History'!$B:$B,$A$58,'OB History'!M:M, 1)</f>
        <v>1</v>
      </c>
      <c r="X58" s="2">
        <f>COUNTIFS('OB History'!$B:$B,$A$58,'OB History'!N:N, 1)</f>
        <v>8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1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6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271"/>
  <sheetViews>
    <sheetView workbookViewId="0">
      <pane ySplit="1" topLeftCell="A1249" activePane="bottomLeft" state="frozen"/>
      <selection pane="bottomLeft" activeCell="A1260" sqref="A1260:Z127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188</v>
      </c>
      <c r="I3" s="4">
        <f>AVERAGEIFS('OB History S2'!C:C,'OB History S2'!B:B,A3)</f>
        <v>12.533333333333333</v>
      </c>
      <c r="J3" s="35">
        <f t="array" ref="J3">MAX(IF('OB History S2'!B:B=A3, 'OB History S2'!C:C))</f>
        <v>35</v>
      </c>
      <c r="K3" s="34">
        <f>COUNTIFS('OB History S2'!B:B,A3,'OB History S2'!D:D, 1)</f>
        <v>8</v>
      </c>
      <c r="L3" s="2">
        <f>COUNTIFS('OB History S2'!B:B,A3,'OB History S2'!D:D, 0)</f>
        <v>7</v>
      </c>
      <c r="M3" s="88">
        <f>LOOKUP(2, 1/('OB History S2'!$B:$B=A3), 'OB History S2'!$AD:$AD)</f>
        <v>0.53333333333333333</v>
      </c>
      <c r="N3" s="34">
        <f>SUMIFS('OB History S2'!F:F,'OB History S2'!B:B,A3)</f>
        <v>28</v>
      </c>
      <c r="O3" s="2">
        <f>SUMIFS('OB History S2'!E:E,'OB History S2'!B:B,A3)-N3</f>
        <v>30</v>
      </c>
      <c r="P3" s="88">
        <f>LOOKUP(2, 1/('OB History S2'!$B:$B=A3), 'OB History S2'!$AB:$AB)</f>
        <v>0.46333333333333326</v>
      </c>
      <c r="Q3" s="34">
        <f>SUMIFS('OB History S2'!H:H,'OB History S2'!B:B,A3)</f>
        <v>126</v>
      </c>
      <c r="R3" s="2">
        <f>SUMIFS('OB History S2'!G:G,'OB History S2'!B:B,A3)-Q3</f>
        <v>121</v>
      </c>
      <c r="S3" s="88">
        <f>LOOKUP(2, 1/('OB History S2'!$B:$B=A3), 'OB History S2'!$AC:$AC)</f>
        <v>0.50866666666666671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2</v>
      </c>
      <c r="W3" s="2">
        <f>COUNTIFS('OB History S2'!$B:$B,$A$3,'OB History S2'!N:N, 1)</f>
        <v>5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4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299</v>
      </c>
      <c r="I4" s="4">
        <f>AVERAGEIFS('OB History S2'!C:C,'OB History S2'!B:B,A4)</f>
        <v>9.34375</v>
      </c>
      <c r="J4" s="35">
        <f t="array" ref="J4">MAX(IF('OB History S2'!B:B=A4, 'OB History S2'!C:C))</f>
        <v>18</v>
      </c>
      <c r="K4" s="34">
        <f>COUNTIFS('OB History S2'!B:B,A4,'OB History S2'!D:D, 1)</f>
        <v>14</v>
      </c>
      <c r="L4" s="2">
        <f>COUNTIFS('OB History S2'!B:B,A4,'OB History S2'!D:D, 0)</f>
        <v>18</v>
      </c>
      <c r="M4" s="88">
        <f>LOOKUP(2, 1/('OB History S2'!$B:$B=A4), 'OB History S2'!$AD:$AD)</f>
        <v>0.4375</v>
      </c>
      <c r="N4" s="34">
        <f>SUMIFS('OB History S2'!F:F,'OB History S2'!B:B,A4)</f>
        <v>56</v>
      </c>
      <c r="O4" s="2">
        <f>SUMIFS('OB History S2'!E:E,'OB History S2'!B:B,A4)-N4</f>
        <v>66</v>
      </c>
      <c r="P4" s="88">
        <f>LOOKUP(2, 1/('OB History S2'!$B:$B=A4), 'OB History S2'!$AB:$AB)</f>
        <v>0.46562500000000001</v>
      </c>
      <c r="Q4" s="34">
        <f>SUMIFS('OB History S2'!H:H,'OB History S2'!B:B,A4)</f>
        <v>248</v>
      </c>
      <c r="R4" s="2">
        <f>SUMIFS('OB History S2'!G:G,'OB History S2'!B:B,A4)-Q4</f>
        <v>270</v>
      </c>
      <c r="S4" s="88">
        <f>LOOKUP(2, 1/('OB History S2'!$B:$B=A4), 'OB History S2'!$AC:$AC)</f>
        <v>0.48281249999999998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7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9</v>
      </c>
      <c r="AH4" s="2">
        <f>COUNTIFS('OB History S2'!$B:$B,$A$4,'OB History S2'!Y:Y, 1)</f>
        <v>8</v>
      </c>
      <c r="AI4" s="2">
        <f>COUNTIFS('OB History S2'!$B:$B,$A$4,'OB History S2'!Z:Z, 1)</f>
        <v>6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398</v>
      </c>
      <c r="I5" s="4">
        <f>AVERAGEIFS('OB History S2'!C:C,'OB History S2'!B:B,A5)</f>
        <v>20.94736842105263</v>
      </c>
      <c r="J5" s="35">
        <f t="array" ref="J5">MAX(IF('OB History S2'!B:B=A5, 'OB History S2'!C:C))</f>
        <v>36</v>
      </c>
      <c r="K5" s="34">
        <f>COUNTIFS('OB History S2'!B:B,A5,'OB History S2'!D:D, 1)</f>
        <v>10</v>
      </c>
      <c r="L5" s="2">
        <f>COUNTIFS('OB History S2'!B:B,A5,'OB History S2'!D:D, 0)</f>
        <v>9</v>
      </c>
      <c r="M5" s="88">
        <f>LOOKUP(2, 1/('OB History S2'!$B:$B=A5), 'OB History S2'!$AD:$AD)</f>
        <v>0.52631578947368418</v>
      </c>
      <c r="N5" s="34">
        <f>SUMIFS('OB History S2'!F:F,'OB History S2'!B:B,A5)</f>
        <v>35</v>
      </c>
      <c r="O5" s="2">
        <f>SUMIFS('OB History S2'!E:E,'OB History S2'!B:B,A5)-N5</f>
        <v>41</v>
      </c>
      <c r="P5" s="88">
        <f>LOOKUP(2, 1/('OB History S2'!$B:$B=A5), 'OB History S2'!$AB:$AB)</f>
        <v>0.43421052631578949</v>
      </c>
      <c r="Q5" s="34">
        <f>SUMIFS('OB History S2'!H:H,'OB History S2'!B:B,A5)</f>
        <v>152</v>
      </c>
      <c r="R5" s="2">
        <f>SUMIFS('OB History S2'!G:G,'OB History S2'!B:B,A5)-Q5</f>
        <v>166</v>
      </c>
      <c r="S5" s="88">
        <f>LOOKUP(2, 1/('OB History S2'!$B:$B=A5), 'OB History S2'!$AC:$AC)</f>
        <v>0.46842105263157885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5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7</v>
      </c>
      <c r="AI5" s="2">
        <f>COUNTIFS('OB History S2'!$B:$B,$A$5,'OB History S2'!Z:Z, 1)</f>
        <v>8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216</v>
      </c>
      <c r="I9" s="4">
        <f>AVERAGEIFS('OB History S2'!C:C,'OB History S2'!B:B,A9)</f>
        <v>12.705882352941176</v>
      </c>
      <c r="J9" s="35">
        <f t="array" ref="J9">MAX(IF('OB History S2'!B:B=A9, 'OB History S2'!C:C))</f>
        <v>24</v>
      </c>
      <c r="K9" s="34">
        <f>COUNTIFS('OB History S2'!B:B,A9,'OB History S2'!D:D, 1)</f>
        <v>11</v>
      </c>
      <c r="L9" s="2">
        <f>COUNTIFS('OB History S2'!B:B,A9,'OB History S2'!D:D, 0)</f>
        <v>6</v>
      </c>
      <c r="M9" s="88">
        <f>LOOKUP(2, 1/('OB History S2'!$B:$B=A9), 'OB History S2'!$AD:$AD)</f>
        <v>0.6470588235294118</v>
      </c>
      <c r="N9" s="34">
        <f>SUMIFS('OB History S2'!F:F,'OB History S2'!B:B,A9)</f>
        <v>42</v>
      </c>
      <c r="O9" s="2">
        <f>SUMIFS('OB History S2'!E:E,'OB History S2'!B:B,A9)-N9</f>
        <v>28</v>
      </c>
      <c r="P9" s="88">
        <f>LOOKUP(2, 1/('OB History S2'!$B:$B=A9), 'OB History S2'!$AB:$AB)</f>
        <v>0.63235294117647056</v>
      </c>
      <c r="Q9" s="34">
        <f>SUMIFS('OB History S2'!H:H,'OB History S2'!B:B,A9)</f>
        <v>158</v>
      </c>
      <c r="R9" s="2">
        <f>SUMIFS('OB History S2'!G:G,'OB History S2'!B:B,A9)-Q9</f>
        <v>133</v>
      </c>
      <c r="S9" s="88">
        <f>LOOKUP(2, 1/('OB History S2'!$B:$B=A9), 'OB History S2'!$AC:$AC)</f>
        <v>0.5523529411764706</v>
      </c>
      <c r="T9" s="2">
        <f>COUNTIFS('OB History S2'!$B:$B,$A$9,'OB History S2'!K:K, 1)</f>
        <v>4</v>
      </c>
      <c r="U9" s="2">
        <f>COUNTIFS('OB History S2'!$B:$B,$A$9,'OB History S2'!L:L, 1)</f>
        <v>4</v>
      </c>
      <c r="V9" s="2">
        <f>COUNTIFS('OB History S2'!$B:$B,$A$9,'OB History S2'!M:M, 1)</f>
        <v>0</v>
      </c>
      <c r="W9" s="2">
        <f>COUNTIFS('OB History S2'!$B:$B,$A$9,'OB History S2'!N:N, 1)</f>
        <v>7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4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400</v>
      </c>
      <c r="I13" s="4">
        <f>AVERAGEIFS('OB History S2'!C:C,'OB History S2'!B:B,A13)</f>
        <v>20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9</v>
      </c>
      <c r="M13" s="88">
        <f>LOOKUP(2, 1/('OB History S2'!$B:$B=A13), 'OB History S2'!$AD:$AD)</f>
        <v>0.55000000000000004</v>
      </c>
      <c r="N13" s="34">
        <f>SUMIFS('OB History S2'!F:F,'OB History S2'!B:B,A13)</f>
        <v>44</v>
      </c>
      <c r="O13" s="2">
        <f>SUMIFS('OB History S2'!E:E,'OB History S2'!B:B,A13)-N13</f>
        <v>41</v>
      </c>
      <c r="P13" s="88">
        <f>LOOKUP(2, 1/('OB History S2'!$B:$B=A13), 'OB History S2'!$AB:$AB)</f>
        <v>0.51749999999999996</v>
      </c>
      <c r="Q13" s="34">
        <f>SUMIFS('OB History S2'!H:H,'OB History S2'!B:B,A13)</f>
        <v>175</v>
      </c>
      <c r="R13" s="2">
        <f>SUMIFS('OB History S2'!G:G,'OB History S2'!B:B,A13)-Q13</f>
        <v>181</v>
      </c>
      <c r="S13" s="88">
        <f>LOOKUP(2, 1/('OB History S2'!$B:$B=A13), 'OB History S2'!$AC:$AC)</f>
        <v>0.4955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184</v>
      </c>
      <c r="I14" s="4">
        <f>AVERAGEIFS('OB History S2'!C:C,'OB History S2'!B:B,A14)</f>
        <v>13.142857142857142</v>
      </c>
      <c r="J14" s="35">
        <f t="array" ref="J14">MAX(IF('OB History S2'!B:B=A14, 'OB History S2'!C:C))</f>
        <v>27</v>
      </c>
      <c r="K14" s="34">
        <f>COUNTIFS('OB History S2'!B:B,A14,'OB History S2'!D:D, 1)</f>
        <v>5</v>
      </c>
      <c r="L14" s="2">
        <f>COUNTIFS('OB History S2'!B:B,A14,'OB History S2'!D:D, 0)</f>
        <v>9</v>
      </c>
      <c r="M14" s="88">
        <f>LOOKUP(2, 1/('OB History S2'!$B:$B=A14), 'OB History S2'!$AD:$AD)</f>
        <v>0.35714285714285715</v>
      </c>
      <c r="N14" s="34">
        <f>SUMIFS('OB History S2'!F:F,'OB History S2'!B:B,A14)</f>
        <v>24</v>
      </c>
      <c r="O14" s="2">
        <f>SUMIFS('OB History S2'!E:E,'OB History S2'!B:B,A14)-N14</f>
        <v>32</v>
      </c>
      <c r="P14" s="88">
        <f>LOOKUP(2, 1/('OB History S2'!$B:$B=A14), 'OB History S2'!$AB:$AB)</f>
        <v>0.41428571428571431</v>
      </c>
      <c r="Q14" s="34">
        <f>SUMIFS('OB History S2'!H:H,'OB History S2'!B:B,A14)</f>
        <v>117</v>
      </c>
      <c r="R14" s="2">
        <f>SUMIFS('OB History S2'!G:G,'OB History S2'!B:B,A14)-Q14</f>
        <v>126</v>
      </c>
      <c r="S14" s="88">
        <f>LOOKUP(2, 1/('OB History S2'!$B:$B=A14), 'OB History S2'!$AC:$AC)</f>
        <v>0.47714285714285715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4</v>
      </c>
      <c r="W14" s="2">
        <f>COUNTIFS('OB History S2'!$B:$B,$A$14,'OB History S2'!N:N, 1)</f>
        <v>5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274</v>
      </c>
      <c r="I15" s="4">
        <f>AVERAGEIFS('OB History S2'!C:C,'OB History S2'!B:B,A15)</f>
        <v>16.117647058823529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7</v>
      </c>
      <c r="M15" s="88">
        <f>LOOKUP(2, 1/('OB History S2'!$B:$B=A15), 'OB History S2'!$AD:$AD)</f>
        <v>0.58823529411764708</v>
      </c>
      <c r="N15" s="34">
        <f>SUMIFS('OB History S2'!F:F,'OB History S2'!B:B,A15)</f>
        <v>36</v>
      </c>
      <c r="O15" s="2">
        <f>SUMIFS('OB History S2'!E:E,'OB History S2'!B:B,A15)-N15</f>
        <v>31</v>
      </c>
      <c r="P15" s="88">
        <f>LOOKUP(2, 1/('OB History S2'!$B:$B=A15), 'OB History S2'!$AB:$AB)</f>
        <v>0.53529411764705881</v>
      </c>
      <c r="Q15" s="34">
        <f>SUMIFS('OB History S2'!H:H,'OB History S2'!B:B,A15)</f>
        <v>142</v>
      </c>
      <c r="R15" s="2">
        <f>SUMIFS('OB History S2'!G:G,'OB History S2'!B:B,A15)-Q15</f>
        <v>128</v>
      </c>
      <c r="S15" s="88">
        <f>LOOKUP(2, 1/('OB History S2'!$B:$B=A15), 'OB History S2'!$AC:$AC)</f>
        <v>0.52941176470588236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3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7</v>
      </c>
      <c r="AH15" s="2">
        <f>COUNTIFS('OB History S2'!$B:$B,$A$15,'OB History S2'!Y:Y, 1)</f>
        <v>4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141</v>
      </c>
      <c r="I23" s="4">
        <f>AVERAGEIFS('OB History S2'!C:C,'OB History S2'!B:B,A23)</f>
        <v>23.5</v>
      </c>
      <c r="J23" s="35">
        <f t="array" ref="J23">MAX(IF('OB History S2'!B:B=A23, 'OB History S2'!C:C))</f>
        <v>40</v>
      </c>
      <c r="K23" s="34">
        <f>COUNTIFS('OB History S2'!B:B,A23,'OB History S2'!D:D, 1)</f>
        <v>2</v>
      </c>
      <c r="L23" s="2">
        <f>COUNTIFS('OB History S2'!B:B,A23,'OB History S2'!D:D, 0)</f>
        <v>4</v>
      </c>
      <c r="M23" s="88">
        <f>LOOKUP(2, 1/('OB History S2'!$B:$B=A23), 'OB History S2'!$AD:$AD)</f>
        <v>0.33333333333333331</v>
      </c>
      <c r="N23" s="34">
        <f>SUMIFS('OB History S2'!F:F,'OB History S2'!B:B,A23)</f>
        <v>10</v>
      </c>
      <c r="O23" s="2">
        <f>SUMIFS('OB History S2'!E:E,'OB History S2'!B:B,A23)-N23</f>
        <v>15</v>
      </c>
      <c r="P23" s="88">
        <f>LOOKUP(2, 1/('OB History S2'!$B:$B=A23), 'OB History S2'!$AB:$AB)</f>
        <v>0.375</v>
      </c>
      <c r="Q23" s="34">
        <f>SUMIFS('OB History S2'!H:H,'OB History S2'!B:B,A23)</f>
        <v>42</v>
      </c>
      <c r="R23" s="2">
        <f>SUMIFS('OB History S2'!G:G,'OB History S2'!B:B,A23)-Q23</f>
        <v>54</v>
      </c>
      <c r="S23" s="88">
        <f>LOOKUP(2, 1/('OB History S2'!$B:$B=A23), 'OB History S2'!$AC:$AC)</f>
        <v>0.41833333333333328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4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434</v>
      </c>
      <c r="I25" s="4">
        <f>AVERAGEIFS('OB History S2'!C:C,'OB History S2'!B:B,A25)</f>
        <v>11.72972972972973</v>
      </c>
      <c r="J25" s="35">
        <f t="array" ref="J25">MAX(IF('OB History S2'!B:B=A25, 'OB History S2'!C:C))</f>
        <v>21</v>
      </c>
      <c r="K25" s="34">
        <f>COUNTIFS('OB History S2'!B:B,A25,'OB History S2'!D:D, 1)</f>
        <v>13</v>
      </c>
      <c r="L25" s="2">
        <f>COUNTIFS('OB History S2'!B:B,A25,'OB History S2'!D:D, 0)</f>
        <v>24</v>
      </c>
      <c r="M25" s="88">
        <f>LOOKUP(2, 1/('OB History S2'!$B:$B=A25), 'OB History S2'!$AD:$AD)</f>
        <v>0.35135135135135137</v>
      </c>
      <c r="N25" s="34">
        <f>SUMIFS('OB History S2'!F:F,'OB History S2'!B:B,A25)</f>
        <v>63</v>
      </c>
      <c r="O25" s="2">
        <f>SUMIFS('OB History S2'!E:E,'OB History S2'!B:B,A25)-N25</f>
        <v>83</v>
      </c>
      <c r="P25" s="88">
        <f>LOOKUP(2, 1/('OB History S2'!$B:$B=A25), 'OB History S2'!$AB:$AB)</f>
        <v>0.41756756756756752</v>
      </c>
      <c r="Q25" s="34">
        <f>SUMIFS('OB History S2'!H:H,'OB History S2'!B:B,A25)</f>
        <v>288</v>
      </c>
      <c r="R25" s="2">
        <f>SUMIFS('OB History S2'!G:G,'OB History S2'!B:B,A25)-Q25</f>
        <v>317</v>
      </c>
      <c r="S25" s="88">
        <f>LOOKUP(2, 1/('OB History S2'!$B:$B=A25), 'OB History S2'!$AC:$AC)</f>
        <v>0.47459459459459463</v>
      </c>
      <c r="T25" s="2">
        <f>COUNTIFS('OB History S2'!$B:$B,$A$25,'OB History S2'!K:K, 1)</f>
        <v>6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7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3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10</v>
      </c>
      <c r="AG25" s="2">
        <f>COUNTIFS('OB History S2'!$B:$B,$A$25,'OB History S2'!X:X, 1)</f>
        <v>8</v>
      </c>
      <c r="AH25" s="2">
        <f>COUNTIFS('OB History S2'!$B:$B,$A$25,'OB History S2'!Y:Y, 1)</f>
        <v>10</v>
      </c>
      <c r="AI25" s="2">
        <f>COUNTIFS('OB History S2'!$B:$B,$A$25,'OB History S2'!Z:Z, 1)</f>
        <v>3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299</v>
      </c>
      <c r="I28" s="4">
        <f>AVERAGEIFS('OB History S2'!C:C,'OB History S2'!B:B,A28)</f>
        <v>11.5</v>
      </c>
      <c r="J28" s="35">
        <f t="array" ref="J28">MAX(IF('OB History S2'!B:B=A28, 'OB History S2'!C:C))</f>
        <v>21</v>
      </c>
      <c r="K28" s="34">
        <f>COUNTIFS('OB History S2'!B:B,A28,'OB History S2'!D:D, 1)</f>
        <v>11</v>
      </c>
      <c r="L28" s="2">
        <f>COUNTIFS('OB History S2'!B:B,A28,'OB History S2'!D:D, 0)</f>
        <v>15</v>
      </c>
      <c r="M28" s="88">
        <f>LOOKUP(2, 1/('OB History S2'!$B:$B=A28), 'OB History S2'!$AD:$AD)</f>
        <v>0.42307692307692307</v>
      </c>
      <c r="N28" s="34">
        <f>SUMIFS('OB History S2'!F:F,'OB History S2'!B:B,A28)</f>
        <v>45</v>
      </c>
      <c r="O28" s="2">
        <f>SUMIFS('OB History S2'!E:E,'OB History S2'!B:B,A28)-N28</f>
        <v>60</v>
      </c>
      <c r="P28" s="88">
        <f>LOOKUP(2, 1/('OB History S2'!$B:$B=A28), 'OB History S2'!$AB:$AB)</f>
        <v>0.4</v>
      </c>
      <c r="Q28" s="34">
        <f>SUMIFS('OB History S2'!H:H,'OB History S2'!B:B,A28)</f>
        <v>203</v>
      </c>
      <c r="R28" s="2">
        <f>SUMIFS('OB History S2'!G:G,'OB History S2'!B:B,A28)-Q28</f>
        <v>225</v>
      </c>
      <c r="S28" s="88">
        <f>LOOKUP(2, 1/('OB History S2'!$B:$B=A28), 'OB History S2'!$AC:$AC)</f>
        <v>0.46576923076923077</v>
      </c>
      <c r="T28" s="2">
        <f>COUNTIFS('OB History S2'!$B:$B,$A$28,'OB History S2'!K:K, 1)</f>
        <v>4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5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8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99</v>
      </c>
      <c r="I32" s="4">
        <f>AVERAGEIFS('OB History S2'!C:C,'OB History S2'!B:B,A32)</f>
        <v>24.75</v>
      </c>
      <c r="J32" s="35">
        <f t="array" ref="J32">MAX(IF('OB History S2'!B:B=A32, 'OB History S2'!C:C))</f>
        <v>41</v>
      </c>
      <c r="K32" s="34">
        <f>COUNTIFS('OB History S2'!B:B,A32,'OB History S2'!D:D, 1)</f>
        <v>2</v>
      </c>
      <c r="L32" s="2">
        <f>COUNTIFS('OB History S2'!B:B,A32,'OB History S2'!D:D, 0)</f>
        <v>2</v>
      </c>
      <c r="M32" s="88">
        <f>LOOKUP(2, 1/('OB History S2'!$B:$B=A32), 'OB History S2'!$AD:$AD)</f>
        <v>0.5</v>
      </c>
      <c r="N32" s="34">
        <f>SUMIFS('OB History S2'!F:F,'OB History S2'!B:B,A32)</f>
        <v>8</v>
      </c>
      <c r="O32" s="2">
        <f>SUMIFS('OB History S2'!E:E,'OB History S2'!B:B,A32)-N32</f>
        <v>9</v>
      </c>
      <c r="P32" s="88">
        <f>LOOKUP(2, 1/('OB History S2'!$B:$B=A32), 'OB History S2'!$AB:$AB)</f>
        <v>0.46250000000000002</v>
      </c>
      <c r="Q32" s="34">
        <f>SUMIFS('OB History S2'!H:H,'OB History S2'!B:B,A32)</f>
        <v>34</v>
      </c>
      <c r="R32" s="2">
        <f>SUMIFS('OB History S2'!G:G,'OB History S2'!B:B,A32)-Q32</f>
        <v>34</v>
      </c>
      <c r="S32" s="88">
        <f>LOOKUP(2, 1/('OB History S2'!$B:$B=A32), 'OB History S2'!$AC:$AC)</f>
        <v>0.505</v>
      </c>
      <c r="T32" s="2">
        <f>COUNTIFS('OB History S2'!$B:$B,$A$32,'OB History S2'!K:K, 1)</f>
        <v>1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2</v>
      </c>
      <c r="AI32" s="2">
        <f>COUNTIFS('OB History S2'!$B:$B,$A$32,'OB History S2'!Z:Z, 1)</f>
        <v>3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526</v>
      </c>
      <c r="I33" s="4">
        <f>AVERAGEIFS('OB History S2'!C:C,'OB History S2'!B:B,A33)</f>
        <v>12.523809523809524</v>
      </c>
      <c r="J33" s="35">
        <f t="array" ref="J33">MAX(IF('OB History S2'!B:B=A33, 'OB History S2'!C:C))</f>
        <v>27</v>
      </c>
      <c r="K33" s="34">
        <f>COUNTIFS('OB History S2'!B:B,A33,'OB History S2'!D:D, 1)</f>
        <v>22</v>
      </c>
      <c r="L33" s="2">
        <f>COUNTIFS('OB History S2'!B:B,A33,'OB History S2'!D:D, 0)</f>
        <v>20</v>
      </c>
      <c r="M33" s="88">
        <f>LOOKUP(2, 1/('OB History S2'!$B:$B=A33), 'OB History S2'!$AD:$AD)</f>
        <v>0.52380952380952384</v>
      </c>
      <c r="N33" s="34">
        <f>SUMIFS('OB History S2'!F:F,'OB History S2'!B:B,A33)</f>
        <v>86</v>
      </c>
      <c r="O33" s="2">
        <f>SUMIFS('OB History S2'!E:E,'OB History S2'!B:B,A33)-N33</f>
        <v>79</v>
      </c>
      <c r="P33" s="88">
        <f>LOOKUP(2, 1/('OB History S2'!$B:$B=A33), 'OB History S2'!$AB:$AB)</f>
        <v>0.53690476190476188</v>
      </c>
      <c r="Q33" s="34">
        <f>SUMIFS('OB History S2'!H:H,'OB History S2'!B:B,A33)</f>
        <v>347</v>
      </c>
      <c r="R33" s="2">
        <f>SUMIFS('OB History S2'!G:G,'OB History S2'!B:B,A33)-Q33</f>
        <v>330</v>
      </c>
      <c r="S33" s="88">
        <f>LOOKUP(2, 1/('OB History S2'!$B:$B=A33), 'OB History S2'!$AC:$AC)</f>
        <v>0.52023809523809528</v>
      </c>
      <c r="T33" s="2">
        <f>COUNTIFS('OB History S2'!$B:$B,$A$33,'OB History S2'!K:K, 1)</f>
        <v>1</v>
      </c>
      <c r="U33" s="2">
        <f>COUNTIFS('OB History S2'!$B:$B,$A$33,'OB History S2'!L:L, 1)</f>
        <v>12</v>
      </c>
      <c r="V33" s="2">
        <f>COUNTIFS('OB History S2'!$B:$B,$A$33,'OB History S2'!M:M, 1)</f>
        <v>2</v>
      </c>
      <c r="W33" s="2">
        <f>COUNTIFS('OB History S2'!$B:$B,$A$33,'OB History S2'!N:N, 1)</f>
        <v>10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18</v>
      </c>
      <c r="AH33" s="2">
        <f>COUNTIFS('OB History S2'!$B:$B,$A$33,'OB History S2'!Y:Y, 1)</f>
        <v>9</v>
      </c>
      <c r="AI33" s="2">
        <f>COUNTIFS('OB History S2'!$B:$B,$A$33,'OB History S2'!Z:Z, 1)</f>
        <v>12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1141</v>
      </c>
      <c r="I36" s="4">
        <f>AVERAGEIFS('OB History S2'!C:C,'OB History S2'!B:B,A36)</f>
        <v>24.276595744680851</v>
      </c>
      <c r="J36" s="35">
        <f t="array" ref="J36">MAX(IF('OB History S2'!B:B=A36, 'OB History S2'!C:C))</f>
        <v>58</v>
      </c>
      <c r="K36" s="34">
        <f>COUNTIFS('OB History S2'!B:B,A36,'OB History S2'!D:D, 1)</f>
        <v>27</v>
      </c>
      <c r="L36" s="2">
        <f>COUNTIFS('OB History S2'!B:B,A36,'OB History S2'!D:D, 0)</f>
        <v>20</v>
      </c>
      <c r="M36" s="88">
        <f>LOOKUP(2, 1/('OB History S2'!$B:$B=A36), 'OB History S2'!$AD:$AD)</f>
        <v>0.57446808510638303</v>
      </c>
      <c r="N36" s="34">
        <f>SUMIFS('OB History S2'!F:F,'OB History S2'!B:B,A36)</f>
        <v>103</v>
      </c>
      <c r="O36" s="2">
        <f>SUMIFS('OB History S2'!E:E,'OB History S2'!B:B,A36)-N36</f>
        <v>83</v>
      </c>
      <c r="P36" s="88">
        <f>LOOKUP(2, 1/('OB History S2'!$B:$B=A36), 'OB History S2'!$AB:$AB)</f>
        <v>0.55638297872340425</v>
      </c>
      <c r="Q36" s="34">
        <f>SUMIFS('OB History S2'!H:H,'OB History S2'!B:B,A36)</f>
        <v>412</v>
      </c>
      <c r="R36" s="2">
        <f>SUMIFS('OB History S2'!G:G,'OB History S2'!B:B,A36)-Q36</f>
        <v>358</v>
      </c>
      <c r="S36" s="88">
        <f>LOOKUP(2, 1/('OB History S2'!$B:$B=A36), 'OB History S2'!$AC:$AC)</f>
        <v>0.5374468085106382</v>
      </c>
      <c r="T36" s="2">
        <f>COUNTIFS('OB History S2'!$B:$B,$A$36,'OB History S2'!K:K, 1)</f>
        <v>9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11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7</v>
      </c>
      <c r="AB36" s="2">
        <f>COUNTIFS('OB History S2'!$B:$B,$A$36,'OB History S2'!S:S, 1)</f>
        <v>1</v>
      </c>
      <c r="AC36" s="2">
        <f>COUNTIFS('OB History S2'!$B:$B,$A$36,'OB History S2'!T:T, 1)</f>
        <v>4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9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14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367</v>
      </c>
      <c r="I37" s="4">
        <f>AVERAGEIFS('OB History S2'!C:C,'OB History S2'!B:B,A37)</f>
        <v>26.214285714285715</v>
      </c>
      <c r="J37" s="35">
        <f t="array" ref="J37">MAX(IF('OB History S2'!B:B=A37, 'OB History S2'!C:C))</f>
        <v>68</v>
      </c>
      <c r="K37" s="34">
        <f>COUNTIFS('OB History S2'!B:B,A37,'OB History S2'!D:D, 1)</f>
        <v>7</v>
      </c>
      <c r="L37" s="2">
        <f>COUNTIFS('OB History S2'!B:B,A37,'OB History S2'!D:D, 0)</f>
        <v>7</v>
      </c>
      <c r="M37" s="88">
        <f>LOOKUP(2, 1/('OB History S2'!$B:$B=A37), 'OB History S2'!$AD:$AD)</f>
        <v>0.5</v>
      </c>
      <c r="N37" s="34">
        <f>SUMIFS('OB History S2'!F:F,'OB History S2'!B:B,A37)</f>
        <v>32</v>
      </c>
      <c r="O37" s="2">
        <f>SUMIFS('OB History S2'!E:E,'OB History S2'!B:B,A37)-N37</f>
        <v>22</v>
      </c>
      <c r="P37" s="88">
        <f>LOOKUP(2, 1/('OB History S2'!$B:$B=A37), 'OB History S2'!$AB:$AB)</f>
        <v>0.65000000000000013</v>
      </c>
      <c r="Q37" s="34">
        <f>SUMIFS('OB History S2'!H:H,'OB History S2'!B:B,A37)</f>
        <v>126</v>
      </c>
      <c r="R37" s="2">
        <f>SUMIFS('OB History S2'!G:G,'OB History S2'!B:B,A37)-Q37</f>
        <v>107</v>
      </c>
      <c r="S37" s="88">
        <f>LOOKUP(2, 1/('OB History S2'!$B:$B=A37), 'OB History S2'!$AC:$AC)</f>
        <v>0.5614285714285715</v>
      </c>
      <c r="T37" s="2">
        <f>COUNTIFS('OB History S2'!$B:$B,$A$37,'OB History S2'!K:K, 1)</f>
        <v>3</v>
      </c>
      <c r="U37" s="2">
        <f>COUNTIFS('OB History S2'!$B:$B,$A$37,'OB History S2'!L:L, 1)</f>
        <v>5</v>
      </c>
      <c r="V37" s="2">
        <f>COUNTIFS('OB History S2'!$B:$B,$A$37,'OB History S2'!M:M, 1)</f>
        <v>1</v>
      </c>
      <c r="W37" s="2">
        <f>COUNTIFS('OB History S2'!$B:$B,$A$37,'OB History S2'!N:N, 1)</f>
        <v>6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7</v>
      </c>
      <c r="AH37" s="2">
        <f>COUNTIFS('OB History S2'!$B:$B,$A$37,'OB History S2'!Y:Y, 1)</f>
        <v>3</v>
      </c>
      <c r="AI37" s="2">
        <f>COUNTIFS('OB History S2'!$B:$B,$A$37,'OB History S2'!Z:Z, 1)</f>
        <v>5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25</v>
      </c>
      <c r="I38" s="4">
        <f>AVERAGEIFS('OB History S2'!C:C,'OB History S2'!B:B,A38)</f>
        <v>12.5</v>
      </c>
      <c r="J38" s="35">
        <f t="array" ref="J38">MAX(IF('OB History S2'!B:B=A38, 'OB History S2'!C:C))</f>
        <v>16</v>
      </c>
      <c r="K38" s="34">
        <f>COUNTIFS('OB History S2'!B:B,A38,'OB History S2'!D:D, 1)</f>
        <v>1</v>
      </c>
      <c r="L38" s="2">
        <f>COUNTIFS('OB History S2'!B:B,A38,'OB History S2'!D:D, 0)</f>
        <v>1</v>
      </c>
      <c r="M38" s="88">
        <f>LOOKUP(2, 1/('OB History S2'!$B:$B=A38), 'OB History S2'!$AD:$AD)</f>
        <v>0.5</v>
      </c>
      <c r="N38" s="34">
        <f>SUMIFS('OB History S2'!F:F,'OB History S2'!B:B,A38)</f>
        <v>5</v>
      </c>
      <c r="O38" s="2">
        <f>SUMIFS('OB History S2'!E:E,'OB History S2'!B:B,A38)-N38</f>
        <v>4</v>
      </c>
      <c r="P38" s="88">
        <f>LOOKUP(2, 1/('OB History S2'!$B:$B=A38), 'OB History S2'!$AB:$AB)</f>
        <v>0.57499999999999996</v>
      </c>
      <c r="Q38" s="34">
        <f>SUMIFS('OB History S2'!H:H,'OB History S2'!B:B,A38)</f>
        <v>19</v>
      </c>
      <c r="R38" s="2">
        <f>SUMIFS('OB History S2'!G:G,'OB History S2'!B:B,A38)-Q38</f>
        <v>17</v>
      </c>
      <c r="S38" s="88">
        <f>LOOKUP(2, 1/('OB History S2'!$B:$B=A38), 'OB History S2'!$AC:$AC)</f>
        <v>0.53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1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397</v>
      </c>
      <c r="I39" s="4">
        <f>AVERAGEIFS('OB History S2'!C:C,'OB History S2'!B:B,A39)</f>
        <v>20.894736842105264</v>
      </c>
      <c r="J39" s="35">
        <f t="array" ref="J39">MAX(IF('OB History S2'!B:B=A39, 'OB History S2'!C:C))</f>
        <v>51</v>
      </c>
      <c r="K39" s="34">
        <f>COUNTIFS('OB History S2'!B:B,A39,'OB History S2'!D:D, 1)</f>
        <v>8</v>
      </c>
      <c r="L39" s="2">
        <f>COUNTIFS('OB History S2'!B:B,A39,'OB History S2'!D:D, 0)</f>
        <v>11</v>
      </c>
      <c r="M39" s="88">
        <f>LOOKUP(2, 1/('OB History S2'!$B:$B=A39), 'OB History S2'!$AD:$AD)</f>
        <v>0.42105263157894735</v>
      </c>
      <c r="N39" s="34">
        <f>SUMIFS('OB History S2'!F:F,'OB History S2'!B:B,A39)</f>
        <v>36</v>
      </c>
      <c r="O39" s="2">
        <f>SUMIFS('OB History S2'!E:E,'OB History S2'!B:B,A39)-N39</f>
        <v>41</v>
      </c>
      <c r="P39" s="88">
        <f>LOOKUP(2, 1/('OB History S2'!$B:$B=A39), 'OB History S2'!$AB:$AB)</f>
        <v>0.46842105263157896</v>
      </c>
      <c r="Q39" s="34">
        <f>SUMIFS('OB History S2'!H:H,'OB History S2'!B:B,A39)</f>
        <v>157</v>
      </c>
      <c r="R39" s="2">
        <f>SUMIFS('OB History S2'!G:G,'OB History S2'!B:B,A39)-Q39</f>
        <v>163</v>
      </c>
      <c r="S39" s="88">
        <f>LOOKUP(2, 1/('OB History S2'!$B:$B=A39), 'OB History S2'!$AC:$AC)</f>
        <v>0.48999999999999982</v>
      </c>
      <c r="T39" s="2">
        <f>COUNTIFS('OB History S2'!$B:$B,$A$39,'OB History S2'!K:K, 1)</f>
        <v>5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4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3</v>
      </c>
      <c r="AB39" s="2">
        <f>COUNTIFS('OB History S2'!$B:$B,$A$39,'OB History S2'!S:S, 1)</f>
        <v>0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4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168</v>
      </c>
      <c r="I40" s="4">
        <f>AVERAGEIFS('OB History S2'!C:C,'OB History S2'!B:B,A40)</f>
        <v>9.882352941176471</v>
      </c>
      <c r="J40" s="35">
        <f t="array" ref="J40">MAX(IF('OB History S2'!B:B=A40, 'OB History S2'!C:C))</f>
        <v>28</v>
      </c>
      <c r="K40" s="34">
        <f>COUNTIFS('OB History S2'!B:B,A40,'OB History S2'!D:D, 1)</f>
        <v>7</v>
      </c>
      <c r="L40" s="2">
        <f>COUNTIFS('OB History S2'!B:B,A40,'OB History S2'!D:D, 0)</f>
        <v>10</v>
      </c>
      <c r="M40" s="88">
        <f>LOOKUP(2, 1/('OB History S2'!$B:$B=A40), 'OB History S2'!$AD:$AD)</f>
        <v>0.41176470588235292</v>
      </c>
      <c r="N40" s="34">
        <f>SUMIFS('OB History S2'!F:F,'OB History S2'!B:B,A40)</f>
        <v>31</v>
      </c>
      <c r="O40" s="2">
        <f>SUMIFS('OB History S2'!E:E,'OB History S2'!B:B,A40)-N40</f>
        <v>38</v>
      </c>
      <c r="P40" s="88">
        <f>LOOKUP(2, 1/('OB History S2'!$B:$B=A40), 'OB History S2'!$AB:$AB)</f>
        <v>0.42058823529411765</v>
      </c>
      <c r="Q40" s="34">
        <f>SUMIFS('OB History S2'!H:H,'OB History S2'!B:B,A40)</f>
        <v>140</v>
      </c>
      <c r="R40" s="2">
        <f>SUMIFS('OB History S2'!G:G,'OB History S2'!B:B,A40)-Q40</f>
        <v>151</v>
      </c>
      <c r="S40" s="88">
        <f>LOOKUP(2, 1/('OB History S2'!$B:$B=A40), 'OB History S2'!$AC:$AC)</f>
        <v>0.47176470588235281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1</v>
      </c>
      <c r="W40" s="2">
        <f>COUNTIFS('OB History S2'!$B:$B,$A$40,'OB History S2'!N:N, 1)</f>
        <v>5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4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5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27</v>
      </c>
      <c r="I41" s="4">
        <f>AVERAGEIFS('OB History S2'!C:C,'OB History S2'!B:B,A41)</f>
        <v>5.4</v>
      </c>
      <c r="J41" s="35">
        <f t="array" ref="J41">MAX(IF('OB History S2'!B:B=A41, 'OB History S2'!C:C))</f>
        <v>11</v>
      </c>
      <c r="K41" s="34">
        <f>COUNTIFS('OB History S2'!B:B,A41,'OB History S2'!D:D, 1)</f>
        <v>0</v>
      </c>
      <c r="L41" s="2">
        <f>COUNTIFS('OB History S2'!B:B,A41,'OB History S2'!D:D, 0)</f>
        <v>5</v>
      </c>
      <c r="M41" s="88">
        <f>LOOKUP(2, 1/('OB History S2'!$B:$B=A41), 'OB History S2'!$AD:$AD)</f>
        <v>0</v>
      </c>
      <c r="N41" s="34">
        <f>SUMIFS('OB History S2'!F:F,'OB History S2'!B:B,A41)</f>
        <v>4</v>
      </c>
      <c r="O41" s="2">
        <f>SUMIFS('OB History S2'!E:E,'OB History S2'!B:B,A41)-N41</f>
        <v>15</v>
      </c>
      <c r="P41" s="88">
        <f>LOOKUP(2, 1/('OB History S2'!$B:$B=A41), 'OB History S2'!$AB:$AB)</f>
        <v>0.18</v>
      </c>
      <c r="Q41" s="34">
        <f>SUMIFS('OB History S2'!H:H,'OB History S2'!B:B,A41)</f>
        <v>27</v>
      </c>
      <c r="R41" s="2">
        <f>SUMIFS('OB History S2'!G:G,'OB History S2'!B:B,A41)-Q41</f>
        <v>51</v>
      </c>
      <c r="S41" s="88">
        <f>LOOKUP(2, 1/('OB History S2'!$B:$B=A41), 'OB History S2'!$AC:$AC)</f>
        <v>0.33399999999999996</v>
      </c>
      <c r="T41" s="2">
        <f>COUNTIFS('OB History S2'!$B:$B,$A$41,'OB History S2'!K:K, 1)</f>
        <v>0</v>
      </c>
      <c r="U41" s="2">
        <f>COUNTIFS('OB History S2'!$B:$B,$A$41,'OB History S2'!L:L, 1)</f>
        <v>1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1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327</v>
      </c>
      <c r="I42" s="4">
        <f>AVERAGEIFS('OB History S2'!C:C,'OB History S2'!B:B,A42)</f>
        <v>17.210526315789473</v>
      </c>
      <c r="J42" s="35">
        <f t="array" ref="J42">MAX(IF('OB History S2'!B:B=A42, 'OB History S2'!C:C))</f>
        <v>33</v>
      </c>
      <c r="K42" s="34">
        <f>COUNTIFS('OB History S2'!B:B,A42,'OB History S2'!D:D, 1)</f>
        <v>8</v>
      </c>
      <c r="L42" s="2">
        <f>COUNTIFS('OB History S2'!B:B,A42,'OB History S2'!D:D, 0)</f>
        <v>11</v>
      </c>
      <c r="M42" s="88">
        <f>LOOKUP(2, 1/('OB History S2'!$B:$B=A42), 'OB History S2'!$AD:$AD)</f>
        <v>0.42105263157894735</v>
      </c>
      <c r="N42" s="34">
        <f>SUMIFS('OB History S2'!F:F,'OB History S2'!B:B,A42)</f>
        <v>35</v>
      </c>
      <c r="O42" s="2">
        <f>SUMIFS('OB History S2'!E:E,'OB History S2'!B:B,A42)-N42</f>
        <v>42</v>
      </c>
      <c r="P42" s="88">
        <f>LOOKUP(2, 1/('OB History S2'!$B:$B=A42), 'OB History S2'!$AB:$AB)</f>
        <v>0.45526315789473676</v>
      </c>
      <c r="Q42" s="34">
        <f>SUMIFS('OB History S2'!H:H,'OB History S2'!B:B,A42)</f>
        <v>158</v>
      </c>
      <c r="R42" s="2">
        <f>SUMIFS('OB History S2'!G:G,'OB History S2'!B:B,A42)-Q42</f>
        <v>167</v>
      </c>
      <c r="S42" s="88">
        <f>LOOKUP(2, 1/('OB History S2'!$B:$B=A42), 'OB History S2'!$AC:$AC)</f>
        <v>0.48789473684210533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3</v>
      </c>
      <c r="AB42" s="2">
        <f>COUNTIFS('OB History S2'!$B:$B,$A$42,'OB History S2'!S:S, 1)</f>
        <v>1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5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385</v>
      </c>
      <c r="I43" s="4">
        <f>AVERAGEIFS('OB History S2'!C:C,'OB History S2'!B:B,A43)</f>
        <v>21.388888888888889</v>
      </c>
      <c r="J43" s="35">
        <f t="array" ref="J43">MAX(IF('OB History S2'!B:B=A43, 'OB History S2'!C:C))</f>
        <v>40</v>
      </c>
      <c r="K43" s="34">
        <f>COUNTIFS('OB History S2'!B:B,A43,'OB History S2'!D:D, 1)</f>
        <v>11</v>
      </c>
      <c r="L43" s="2">
        <f>COUNTIFS('OB History S2'!B:B,A43,'OB History S2'!D:D, 0)</f>
        <v>7</v>
      </c>
      <c r="M43" s="88">
        <f>LOOKUP(2, 1/('OB History S2'!$B:$B=A43), 'OB History S2'!$AD:$AD)</f>
        <v>0.61111111111111116</v>
      </c>
      <c r="N43" s="34">
        <f>SUMIFS('OB History S2'!F:F,'OB History S2'!B:B,A43)</f>
        <v>42</v>
      </c>
      <c r="O43" s="2">
        <f>SUMIFS('OB History S2'!E:E,'OB History S2'!B:B,A43)-N43</f>
        <v>32</v>
      </c>
      <c r="P43" s="88">
        <f>LOOKUP(2, 1/('OB History S2'!$B:$B=A43), 'OB History S2'!$AB:$AB)</f>
        <v>0.57777777777777772</v>
      </c>
      <c r="Q43" s="34">
        <f>SUMIFS('OB History S2'!H:H,'OB History S2'!B:B,A43)</f>
        <v>157</v>
      </c>
      <c r="R43" s="2">
        <f>SUMIFS('OB History S2'!G:G,'OB History S2'!B:B,A43)-Q43</f>
        <v>154</v>
      </c>
      <c r="S43" s="88">
        <f>LOOKUP(2, 1/('OB History S2'!$B:$B=A43), 'OB History S2'!$AC:$AC)</f>
        <v>0.50277777777777777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5</v>
      </c>
      <c r="W43" s="2">
        <f>COUNTIFS('OB History S2'!$B:$B,$A$43,'OB History S2'!N:N, 1)</f>
        <v>5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1</v>
      </c>
      <c r="AB43" s="2">
        <f>COUNTIFS('OB History S2'!$B:$B,$A$43,'OB History S2'!S:S, 1)</f>
        <v>2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2</v>
      </c>
      <c r="AG43" s="2">
        <f>COUNTIFS('OB History S2'!$B:$B,$A$43,'OB History S2'!X:X, 1)</f>
        <v>6</v>
      </c>
      <c r="AH43" s="2">
        <f>COUNTIFS('OB History S2'!$B:$B,$A$43,'OB History S2'!Y:Y, 1)</f>
        <v>4</v>
      </c>
      <c r="AI43" s="2">
        <f>COUNTIFS('OB History S2'!$B:$B,$A$43,'OB History S2'!Z:Z, 1)</f>
        <v>5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212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35</v>
      </c>
      <c r="K44" s="34">
        <f>COUNTIFS('OB History S2'!B:B,A44,'OB History S2'!D:D, 1)</f>
        <v>7</v>
      </c>
      <c r="L44" s="2">
        <f>COUNTIFS('OB History S2'!B:B,A44,'OB History S2'!D:D, 0)</f>
        <v>5</v>
      </c>
      <c r="M44" s="88">
        <f>LOOKUP(2, 1/('OB History S2'!$B:$B=A44), 'OB History S2'!$AD:$AD)</f>
        <v>0.58333333333333337</v>
      </c>
      <c r="N44" s="34">
        <f>SUMIFS('OB History S2'!F:F,'OB History S2'!B:B,A44)</f>
        <v>23</v>
      </c>
      <c r="O44" s="2">
        <f>SUMIFS('OB History S2'!E:E,'OB History S2'!B:B,A44)-N44</f>
        <v>21</v>
      </c>
      <c r="P44" s="88">
        <f>LOOKUP(2, 1/('OB History S2'!$B:$B=A44), 'OB History S2'!$AB:$AB)</f>
        <v>0.5</v>
      </c>
      <c r="Q44" s="34">
        <f>SUMIFS('OB History S2'!H:H,'OB History S2'!B:B,A44)</f>
        <v>95</v>
      </c>
      <c r="R44" s="2">
        <f>SUMIFS('OB History S2'!G:G,'OB History S2'!B:B,A44)-Q44</f>
        <v>95</v>
      </c>
      <c r="S44" s="88">
        <f>LOOKUP(2, 1/('OB History S2'!$B:$B=A44), 'OB History S2'!$AC:$AC)</f>
        <v>0.49</v>
      </c>
      <c r="T44" s="2">
        <f>COUNTIFS('OB History S2'!$B:$B,$A$44,'OB History S2'!K:K, 1)</f>
        <v>2</v>
      </c>
      <c r="U44" s="2">
        <f>COUNTIFS('OB History S2'!$B:$B,$A$44,'OB History S2'!L:L, 1)</f>
        <v>2</v>
      </c>
      <c r="V44" s="2">
        <f>COUNTIFS('OB History S2'!$B:$B,$A$44,'OB History S2'!M:M, 1)</f>
        <v>3</v>
      </c>
      <c r="W44" s="2">
        <f>COUNTIFS('OB History S2'!$B:$B,$A$44,'OB History S2'!N:N, 1)</f>
        <v>4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3</v>
      </c>
      <c r="AH44" s="2">
        <f>COUNTIFS('OB History S2'!$B:$B,$A$44,'OB History S2'!Y:Y, 1)</f>
        <v>1</v>
      </c>
      <c r="AI44" s="2">
        <f>COUNTIFS('OB History S2'!$B:$B,$A$44,'OB History S2'!Z:Z, 1)</f>
        <v>2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772</v>
      </c>
      <c r="I46" s="4">
        <f>AVERAGEIFS('OB History S2'!C:C,'OB History S2'!B:B,A46)</f>
        <v>18.829268292682926</v>
      </c>
      <c r="J46" s="35">
        <f t="array" ref="J46">MAX(IF('OB History S2'!B:B=A46, 'OB History S2'!C:C))</f>
        <v>43</v>
      </c>
      <c r="K46" s="34">
        <f>COUNTIFS('OB History S2'!B:B,A46,'OB History S2'!D:D, 1)</f>
        <v>15</v>
      </c>
      <c r="L46" s="2">
        <f>COUNTIFS('OB History S2'!B:B,A46,'OB History S2'!D:D, 0)</f>
        <v>26</v>
      </c>
      <c r="M46" s="88">
        <f>LOOKUP(2, 1/('OB History S2'!$B:$B=A46), 'OB History S2'!$AD:$AD)</f>
        <v>0.36585365853658536</v>
      </c>
      <c r="N46" s="34">
        <f>SUMIFS('OB History S2'!F:F,'OB History S2'!B:B,A46)</f>
        <v>69</v>
      </c>
      <c r="O46" s="2">
        <f>SUMIFS('OB History S2'!E:E,'OB History S2'!B:B,A46)-N46</f>
        <v>99</v>
      </c>
      <c r="P46" s="88">
        <f>LOOKUP(2, 1/('OB History S2'!$B:$B=A46), 'OB History S2'!$AB:$AB)</f>
        <v>0.38536585365853654</v>
      </c>
      <c r="Q46" s="34">
        <f>SUMIFS('OB History S2'!H:H,'OB History S2'!B:B,A46)</f>
        <v>327</v>
      </c>
      <c r="R46" s="2">
        <f>SUMIFS('OB History S2'!G:G,'OB History S2'!B:B,A46)-Q46</f>
        <v>370</v>
      </c>
      <c r="S46" s="88">
        <f>LOOKUP(2, 1/('OB History S2'!$B:$B=A46), 'OB History S2'!$AC:$AC)</f>
        <v>0.45634146341463427</v>
      </c>
      <c r="T46" s="2">
        <f>COUNTIFS('OB History S2'!$B:$B,$A$46,'OB History S2'!K:K, 1)</f>
        <v>4</v>
      </c>
      <c r="U46" s="2">
        <f>COUNTIFS('OB History S2'!$B:$B,$A$46,'OB History S2'!L:L, 1)</f>
        <v>4</v>
      </c>
      <c r="V46" s="2">
        <f>COUNTIFS('OB History S2'!$B:$B,$A$46,'OB History S2'!M:M, 1)</f>
        <v>3</v>
      </c>
      <c r="W46" s="2">
        <f>COUNTIFS('OB History S2'!$B:$B,$A$46,'OB History S2'!N:N, 1)</f>
        <v>11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5</v>
      </c>
      <c r="AB46" s="2">
        <f>COUNTIFS('OB History S2'!$B:$B,$A$46,'OB History S2'!S:S, 1)</f>
        <v>1</v>
      </c>
      <c r="AC46" s="2">
        <f>COUNTIFS('OB History S2'!$B:$B,$A$46,'OB History S2'!T:T, 1)</f>
        <v>4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7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574</v>
      </c>
      <c r="I47" s="4">
        <f>AVERAGEIFS('OB History S2'!C:C,'OB History S2'!B:B,A47)</f>
        <v>24.956521739130434</v>
      </c>
      <c r="J47" s="35">
        <f t="array" ref="J47">MAX(IF('OB History S2'!B:B=A47, 'OB History S2'!C:C))</f>
        <v>66</v>
      </c>
      <c r="K47" s="34">
        <f>COUNTIFS('OB History S2'!B:B,A47,'OB History S2'!D:D, 1)</f>
        <v>15</v>
      </c>
      <c r="L47" s="2">
        <f>COUNTIFS('OB History S2'!B:B,A47,'OB History S2'!D:D, 0)</f>
        <v>8</v>
      </c>
      <c r="M47" s="88">
        <f>LOOKUP(2, 1/('OB History S2'!$B:$B=A47), 'OB History S2'!$AD:$AD)</f>
        <v>0.65217391304347827</v>
      </c>
      <c r="N47" s="34">
        <f>SUMIFS('OB History S2'!F:F,'OB History S2'!B:B,A47)</f>
        <v>56</v>
      </c>
      <c r="O47" s="2">
        <f>SUMIFS('OB History S2'!E:E,'OB History S2'!B:B,A47)-N47</f>
        <v>34</v>
      </c>
      <c r="P47" s="88">
        <f>LOOKUP(2, 1/('OB History S2'!$B:$B=A47), 'OB History S2'!$AB:$AB)</f>
        <v>0.65434782608695652</v>
      </c>
      <c r="Q47" s="34">
        <f>SUMIFS('OB History S2'!H:H,'OB History S2'!B:B,A47)</f>
        <v>217</v>
      </c>
      <c r="R47" s="2">
        <f>SUMIFS('OB History S2'!G:G,'OB History S2'!B:B,A47)-Q47</f>
        <v>167</v>
      </c>
      <c r="S47" s="88">
        <f>LOOKUP(2, 1/('OB History S2'!$B:$B=A47), 'OB History S2'!$AC:$AC)</f>
        <v>0.57913043478260862</v>
      </c>
      <c r="T47" s="2">
        <f>COUNTIFS('OB History S2'!$B:$B,$A$47,'OB History S2'!K:K, 1)</f>
        <v>3</v>
      </c>
      <c r="U47" s="2">
        <f>COUNTIFS('OB History S2'!$B:$B,$A$47,'OB History S2'!L:L, 1)</f>
        <v>6</v>
      </c>
      <c r="V47" s="2">
        <f>COUNTIFS('OB History S2'!$B:$B,$A$47,'OB History S2'!M:M, 1)</f>
        <v>7</v>
      </c>
      <c r="W47" s="2">
        <f>COUNTIFS('OB History S2'!$B:$B,$A$47,'OB History S2'!N:N, 1)</f>
        <v>9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4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3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2</v>
      </c>
      <c r="AG47" s="2">
        <f>COUNTIFS('OB History S2'!$B:$B,$A$47,'OB History S2'!X:X, 1)</f>
        <v>7</v>
      </c>
      <c r="AH47" s="2">
        <f>COUNTIFS('OB History S2'!$B:$B,$A$47,'OB History S2'!Y:Y, 1)</f>
        <v>5</v>
      </c>
      <c r="AI47" s="2">
        <f>COUNTIFS('OB History S2'!$B:$B,$A$47,'OB History S2'!Z:Z, 1)</f>
        <v>5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615</v>
      </c>
      <c r="I48" s="4">
        <f>AVERAGEIFS('OB History S2'!C:C,'OB History S2'!B:B,A48)</f>
        <v>25.625</v>
      </c>
      <c r="J48" s="35">
        <f t="array" ref="J48">MAX(IF('OB History S2'!B:B=A48, 'OB History S2'!C:C))</f>
        <v>58</v>
      </c>
      <c r="K48" s="34">
        <f>COUNTIFS('OB History S2'!B:B,A48,'OB History S2'!D:D, 1)</f>
        <v>13</v>
      </c>
      <c r="L48" s="2">
        <f>COUNTIFS('OB History S2'!B:B,A48,'OB History S2'!D:D, 0)</f>
        <v>11</v>
      </c>
      <c r="M48" s="88">
        <f>LOOKUP(2, 1/('OB History S2'!$B:$B=A48), 'OB History S2'!$AD:$AD)</f>
        <v>0.54166666666666663</v>
      </c>
      <c r="N48" s="34">
        <f>SUMIFS('OB History S2'!F:F,'OB History S2'!B:B,A48)</f>
        <v>50</v>
      </c>
      <c r="O48" s="2">
        <f>SUMIFS('OB History S2'!E:E,'OB History S2'!B:B,A48)-N48</f>
        <v>46</v>
      </c>
      <c r="P48" s="88">
        <f>LOOKUP(2, 1/('OB History S2'!$B:$B=A48), 'OB History S2'!$AB:$AB)</f>
        <v>0.52083333333333337</v>
      </c>
      <c r="Q48" s="34">
        <f>SUMIFS('OB History S2'!H:H,'OB History S2'!B:B,A48)</f>
        <v>204</v>
      </c>
      <c r="R48" s="2">
        <f>SUMIFS('OB History S2'!G:G,'OB History S2'!B:B,A48)-Q48</f>
        <v>196</v>
      </c>
      <c r="S48" s="88">
        <f>LOOKUP(2, 1/('OB History S2'!$B:$B=A48), 'OB History S2'!$AC:$AC)</f>
        <v>0.51666666666666672</v>
      </c>
      <c r="T48" s="2">
        <f>COUNTIFS('OB History S2'!$B:$B,$A$48,'OB History S2'!K:K, 1)</f>
        <v>4</v>
      </c>
      <c r="U48" s="2">
        <f>COUNTIFS('OB History S2'!$B:$B,$A$48,'OB History S2'!L:L, 1)</f>
        <v>5</v>
      </c>
      <c r="V48" s="2">
        <f>COUNTIFS('OB History S2'!$B:$B,$A$48,'OB History S2'!M:M, 1)</f>
        <v>2</v>
      </c>
      <c r="W48" s="2">
        <f>COUNTIFS('OB History S2'!$B:$B,$A$48,'OB History S2'!N:N, 1)</f>
        <v>7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6</v>
      </c>
      <c r="AH48" s="2">
        <f>COUNTIFS('OB History S2'!$B:$B,$A$48,'OB History S2'!Y:Y, 1)</f>
        <v>5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398</v>
      </c>
      <c r="I49" s="4">
        <f>AVERAGEIFS('OB History S2'!C:C,'OB History S2'!B:B,A49)</f>
        <v>22.111111111111111</v>
      </c>
      <c r="J49" s="35">
        <f t="array" ref="J49">MAX(IF('OB History S2'!B:B=A49, 'OB History S2'!C:C))</f>
        <v>50</v>
      </c>
      <c r="K49" s="34">
        <f>COUNTIFS('OB History S2'!B:B,A49,'OB History S2'!D:D, 1)</f>
        <v>11</v>
      </c>
      <c r="L49" s="2">
        <f>COUNTIFS('OB History S2'!B:B,A49,'OB History S2'!D:D, 0)</f>
        <v>7</v>
      </c>
      <c r="M49" s="88">
        <f>LOOKUP(2, 1/('OB History S2'!$B:$B=A49), 'OB History S2'!$AD:$AD)</f>
        <v>0.61111111111111116</v>
      </c>
      <c r="N49" s="34">
        <f>SUMIFS('OB History S2'!F:F,'OB History S2'!B:B,A49)</f>
        <v>38</v>
      </c>
      <c r="O49" s="2">
        <f>SUMIFS('OB History S2'!E:E,'OB History S2'!B:B,A49)-N49</f>
        <v>30</v>
      </c>
      <c r="P49" s="88">
        <f>LOOKUP(2, 1/('OB History S2'!$B:$B=A49), 'OB History S2'!$AB:$AB)</f>
        <v>0.56111111111111112</v>
      </c>
      <c r="Q49" s="34">
        <f>SUMIFS('OB History S2'!H:H,'OB History S2'!B:B,A49)</f>
        <v>147</v>
      </c>
      <c r="R49" s="2">
        <f>SUMIFS('OB History S2'!G:G,'OB History S2'!B:B,A49)-Q49</f>
        <v>137</v>
      </c>
      <c r="S49" s="88">
        <f>LOOKUP(2, 1/('OB History S2'!$B:$B=A49), 'OB History S2'!$AC:$AC)</f>
        <v>0.51388888888888884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4</v>
      </c>
      <c r="W49" s="2">
        <f>COUNTIFS('OB History S2'!$B:$B,$A$49,'OB History S2'!N:N, 1)</f>
        <v>5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5</v>
      </c>
      <c r="AH49" s="2">
        <f>COUNTIFS('OB History S2'!$B:$B,$A$49,'OB History S2'!Y:Y, 1)</f>
        <v>3</v>
      </c>
      <c r="AI49" s="2">
        <f>COUNTIFS('OB History S2'!$B:$B,$A$49,'OB History S2'!Z:Z, 1)</f>
        <v>7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682</v>
      </c>
      <c r="I51" s="4">
        <f>AVERAGEIFS('OB History S2'!C:C,'OB History S2'!B:B,A51)</f>
        <v>22</v>
      </c>
      <c r="J51" s="35">
        <f t="array" ref="J51">MAX(IF('OB History S2'!B:B=A51, 'OB History S2'!C:C))</f>
        <v>54</v>
      </c>
      <c r="K51" s="34">
        <f>COUNTIFS('OB History S2'!B:B,A51,'OB History S2'!D:D, 1)</f>
        <v>11</v>
      </c>
      <c r="L51" s="2">
        <f>COUNTIFS('OB History S2'!B:B,A51,'OB History S2'!D:D, 0)</f>
        <v>20</v>
      </c>
      <c r="M51" s="88">
        <f>LOOKUP(2, 1/('OB History S2'!$B:$B=A51), 'OB History S2'!$AD:$AD)</f>
        <v>0.35483870967741937</v>
      </c>
      <c r="N51" s="34">
        <f>SUMIFS('OB History S2'!F:F,'OB History S2'!B:B,A51)</f>
        <v>50</v>
      </c>
      <c r="O51" s="2">
        <f>SUMIFS('OB History S2'!E:E,'OB History S2'!B:B,A51)-N51</f>
        <v>72</v>
      </c>
      <c r="P51" s="88">
        <f>LOOKUP(2, 1/('OB History S2'!$B:$B=A51), 'OB History S2'!$AB:$AB)</f>
        <v>0.39516129032258063</v>
      </c>
      <c r="Q51" s="34">
        <f>SUMIFS('OB History S2'!H:H,'OB History S2'!B:B,A51)</f>
        <v>227</v>
      </c>
      <c r="R51" s="2">
        <f>SUMIFS('OB History S2'!G:G,'OB History S2'!B:B,A51)-Q51</f>
        <v>279</v>
      </c>
      <c r="S51" s="88">
        <f>LOOKUP(2, 1/('OB History S2'!$B:$B=A51), 'OB History S2'!$AC:$AC)</f>
        <v>0.44677419354838716</v>
      </c>
      <c r="T51" s="2">
        <f>COUNTIFS('OB History S2'!$B:$B,$A$51,'OB History S2'!K:K, 1)</f>
        <v>4</v>
      </c>
      <c r="U51" s="2">
        <f>COUNTIFS('OB History S2'!$B:$B,$A$51,'OB History S2'!L:L, 1)</f>
        <v>5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1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6</v>
      </c>
      <c r="AG51" s="2">
        <f>COUNTIFS('OB History S2'!$B:$B,$A$51,'OB History S2'!X:X, 1)</f>
        <v>12</v>
      </c>
      <c r="AH51" s="2">
        <f>COUNTIFS('OB History S2'!$B:$B,$A$51,'OB History S2'!Y:Y, 1)</f>
        <v>4</v>
      </c>
      <c r="AI51" s="2">
        <f>COUNTIFS('OB History S2'!$B:$B,$A$51,'OB History S2'!Z:Z, 1)</f>
        <v>6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89</v>
      </c>
      <c r="I52" s="4">
        <f>AVERAGEIFS('OB History S2'!C:C,'OB History S2'!B:B,A52)</f>
        <v>17.8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2</v>
      </c>
      <c r="M52" s="88">
        <f>LOOKUP(2, 1/('OB History S2'!$B:$B=A52), 'OB History S2'!$AD:$AD)</f>
        <v>0.6</v>
      </c>
      <c r="N52" s="34">
        <f>SUMIFS('OB History S2'!F:F,'OB History S2'!B:B,A52)</f>
        <v>12</v>
      </c>
      <c r="O52" s="2">
        <f>SUMIFS('OB History S2'!E:E,'OB History S2'!B:B,A52)-N52</f>
        <v>10</v>
      </c>
      <c r="P52" s="88">
        <f>LOOKUP(2, 1/('OB History S2'!$B:$B=A52), 'OB History S2'!$AB:$AB)</f>
        <v>0.57000000000000006</v>
      </c>
      <c r="Q52" s="34">
        <f>SUMIFS('OB History S2'!H:H,'OB History S2'!B:B,A52)</f>
        <v>49</v>
      </c>
      <c r="R52" s="2">
        <f>SUMIFS('OB History S2'!G:G,'OB History S2'!B:B,A52)-Q52</f>
        <v>45</v>
      </c>
      <c r="S52" s="88">
        <f>LOOKUP(2, 1/('OB History S2'!$B:$B=A52), 'OB History S2'!$AC:$AC)</f>
        <v>0.53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2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100</v>
      </c>
      <c r="I54" s="4">
        <f>AVERAGEIFS('OB History S2'!C:C,'OB History S2'!B:B,A54)</f>
        <v>10</v>
      </c>
      <c r="J54" s="35">
        <f t="array" ref="J54">MAX(IF('OB History S2'!B:B=A54, 'OB History S2'!C:C))</f>
        <v>20</v>
      </c>
      <c r="K54" s="34">
        <f>COUNTIFS('OB History S2'!B:B,A54,'OB History S2'!D:D, 1)</f>
        <v>6</v>
      </c>
      <c r="L54" s="2">
        <f>COUNTIFS('OB History S2'!B:B,A54,'OB History S2'!D:D, 0)</f>
        <v>4</v>
      </c>
      <c r="M54" s="88">
        <f>LOOKUP(2, 1/('OB History S2'!$B:$B=A54), 'OB History S2'!$AD:$AD)</f>
        <v>0.6</v>
      </c>
      <c r="N54" s="34">
        <f>SUMIFS('OB History S2'!F:F,'OB History S2'!B:B,A54)</f>
        <v>22</v>
      </c>
      <c r="O54" s="2">
        <f>SUMIFS('OB History S2'!E:E,'OB History S2'!B:B,A54)-N54</f>
        <v>17</v>
      </c>
      <c r="P54" s="88">
        <f>LOOKUP(2, 1/('OB History S2'!$B:$B=A54), 'OB History S2'!$AB:$AB)</f>
        <v>0.57499999999999996</v>
      </c>
      <c r="Q54" s="34">
        <f>SUMIFS('OB History S2'!H:H,'OB History S2'!B:B,A54)</f>
        <v>91</v>
      </c>
      <c r="R54" s="2">
        <f>SUMIFS('OB History S2'!G:G,'OB History S2'!B:B,A54)-Q54</f>
        <v>72</v>
      </c>
      <c r="S54" s="88">
        <f>LOOKUP(2, 1/('OB History S2'!$B:$B=A54), 'OB History S2'!$AC:$AC)</f>
        <v>0.55899999999999994</v>
      </c>
      <c r="T54" s="2">
        <f>COUNTIFS('OB History S2'!$B:$B,$A$54,'OB History S2'!K:K, 1)</f>
        <v>1</v>
      </c>
      <c r="U54" s="2">
        <f>COUNTIFS('OB History S2'!$B:$B,$A$54,'OB History S2'!L:L, 1)</f>
        <v>2</v>
      </c>
      <c r="V54" s="2">
        <f>COUNTIFS('OB History S2'!$B:$B,$A$54,'OB History S2'!M:M, 1)</f>
        <v>0</v>
      </c>
      <c r="W54" s="2">
        <f>COUNTIFS('OB History S2'!$B:$B,$A$54,'OB History S2'!N:N, 1)</f>
        <v>4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1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4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783"/>
  <sheetViews>
    <sheetView workbookViewId="0">
      <pane ySplit="1" topLeftCell="A767" activePane="bottomLeft" state="frozen"/>
      <selection pane="bottomLeft" activeCell="E794" sqref="E7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70</v>
      </c>
      <c r="E2" s="4">
        <f>AVERAGEIFS('Tourney History'!C:C,'Tourney History'!B:B,A2)</f>
        <v>23.333333333333332</v>
      </c>
      <c r="F2" s="35">
        <f t="array" ref="F2">MAX(IF('Tourney History'!B:B=A2, 'Tourney History'!C:C))</f>
        <v>35</v>
      </c>
      <c r="G2" s="34">
        <f>COUNTIFS('Tourney History'!B:B,A2,'Tourney History'!D:D, 1)</f>
        <v>2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8</v>
      </c>
      <c r="K2" s="2">
        <f>SUMIFS('Tourney History'!E:E,'Tourney History'!B:B,A2)-J2</f>
        <v>6</v>
      </c>
      <c r="L2" s="88">
        <f>LOOKUP(2, 1/('Tourney History'!$B:$B=A2), 'Tourney History'!$AB:$AB)</f>
        <v>0</v>
      </c>
      <c r="M2" s="34">
        <f>SUMIFS('Tourney History'!H:H,'Tourney History'!B:B,A2)</f>
        <v>32</v>
      </c>
      <c r="N2" s="2">
        <f>SUMIFS('Tourney History'!G:G,'Tourney History'!B:B,A2)-M2</f>
        <v>31</v>
      </c>
      <c r="O2" s="88">
        <f>LOOKUP(2, 1/('Tourney History'!$B:$B=A2), 'Tourney History'!$AC:$AC)</f>
        <v>0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2</v>
      </c>
      <c r="S2" s="2">
        <f>COUNTIFS('Tourney History'!$B:$B,$A$2,'Tourney History'!N:N, 1)</f>
        <v>3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177</v>
      </c>
      <c r="E4" s="4">
        <f>AVERAGEIFS('Tourney History'!C:C,'Tourney History'!B:B,A4)</f>
        <v>22.125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</v>
      </c>
      <c r="J4" s="34">
        <f>SUMIFS('Tourney History'!F:F,'Tourney History'!B:B,A4)</f>
        <v>14</v>
      </c>
      <c r="K4" s="2">
        <f>SUMIFS('Tourney History'!E:E,'Tourney History'!B:B,A4)-J4</f>
        <v>20</v>
      </c>
      <c r="L4" s="88">
        <f>LOOKUP(2, 1/('Tourney History'!$B:$B=A4), 'Tourney History'!$AB:$AB)</f>
        <v>0</v>
      </c>
      <c r="M4" s="34">
        <f>SUMIFS('Tourney History'!H:H,'Tourney History'!B:B,A4)</f>
        <v>63</v>
      </c>
      <c r="N4" s="2">
        <f>SUMIFS('Tourney History'!G:G,'Tourney History'!B:B,A4)-M4</f>
        <v>73</v>
      </c>
      <c r="O4" s="88">
        <f>LOOKUP(2, 1/('Tourney History'!$B:$B=A4), 'Tourney History'!$AC:$AC)</f>
        <v>0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2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83</v>
      </c>
      <c r="E9" s="4">
        <f>AVERAGEIFS('Tourney History'!C:C,'Tourney History'!B:B,A9)</f>
        <v>20.75</v>
      </c>
      <c r="F9" s="35">
        <f t="array" ref="F9">MAX(IF('Tourney History'!B:B=A9, 'Tourney History'!C:C))</f>
        <v>27</v>
      </c>
      <c r="G9" s="34">
        <f>COUNTIFS('Tourney History'!B:B,A9,'Tourney History'!D:D, 1)</f>
        <v>2</v>
      </c>
      <c r="H9" s="2">
        <f>COUNTIFS('Tourney History'!B:B,A9,'Tourney History'!D:D, 0)</f>
        <v>2</v>
      </c>
      <c r="I9" s="88">
        <f>LOOKUP(2, 1/('Tourney History'!$B:$B=A9), 'Tourney History'!$AD:$AD)</f>
        <v>0</v>
      </c>
      <c r="J9" s="34">
        <f>SUMIFS('Tourney History'!F:F,'Tourney History'!B:B,A9)</f>
        <v>10</v>
      </c>
      <c r="K9" s="2">
        <f>SUMIFS('Tourney History'!E:E,'Tourney History'!B:B,A9)-J9</f>
        <v>9</v>
      </c>
      <c r="L9" s="88">
        <f>LOOKUP(2, 1/('Tourney History'!$B:$B=A9), 'Tourney History'!$AB:$AB)</f>
        <v>0</v>
      </c>
      <c r="M9" s="34">
        <f>SUMIFS('Tourney History'!H:H,'Tourney History'!B:B,A9)</f>
        <v>40</v>
      </c>
      <c r="N9" s="2">
        <f>SUMIFS('Tourney History'!G:G,'Tourney History'!B:B,A9)-M9</f>
        <v>43</v>
      </c>
      <c r="O9" s="88">
        <f>LOOKUP(2, 1/('Tourney History'!$B:$B=A9), 'Tourney History'!$AC:$AC)</f>
        <v>0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2</v>
      </c>
      <c r="S9" s="2">
        <f>COUNTIFS('Tourney History'!$B:$B,$A$9,'Tourney History'!N:N, 1)</f>
        <v>3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144</v>
      </c>
      <c r="E16" s="4">
        <f>AVERAGEIFS('Tourney History'!C:C,'Tourney History'!B:B,A16)</f>
        <v>13.090909090909092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29</v>
      </c>
      <c r="K16" s="2">
        <f>SUMIFS('Tourney History'!E:E,'Tourney History'!B:B,A16)-J16</f>
        <v>19</v>
      </c>
      <c r="L16" s="88">
        <f>LOOKUP(2, 1/('Tourney History'!$B:$B=A16), 'Tourney History'!$AB:$AB)</f>
        <v>0</v>
      </c>
      <c r="M16" s="34">
        <f>SUMIFS('Tourney History'!H:H,'Tourney History'!B:B,A16)</f>
        <v>112</v>
      </c>
      <c r="N16" s="2">
        <f>SUMIFS('Tourney History'!G:G,'Tourney History'!B:B,A16)-M16</f>
        <v>86</v>
      </c>
      <c r="O16" s="88">
        <f>LOOKUP(2, 1/('Tourney History'!$B:$B=A16), 'Tourney History'!$AC:$AC)</f>
        <v>0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2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238</v>
      </c>
      <c r="E17" s="4">
        <f>AVERAGEIFS('Tourney History'!C:C,'Tourney History'!B:B,A17)</f>
        <v>29.75</v>
      </c>
      <c r="F17" s="35">
        <f t="array" ref="F17">MAX(IF('Tourney History'!B:B=A17, 'Tourney History'!C:C))</f>
        <v>40</v>
      </c>
      <c r="G17" s="34">
        <f>COUNTIFS('Tourney History'!B:B,A17,'Tourney History'!D:D, 1)</f>
        <v>6</v>
      </c>
      <c r="H17" s="2">
        <f>COUNTIFS('Tourney History'!B:B,A17,'Tourney History'!D:D, 0)</f>
        <v>2</v>
      </c>
      <c r="I17" s="88">
        <f>LOOKUP(2, 1/('Tourney History'!$B:$B=A17), 'Tourney History'!$AD:$AD)</f>
        <v>0</v>
      </c>
      <c r="J17" s="34">
        <f>SUMIFS('Tourney History'!F:F,'Tourney History'!B:B,A17)</f>
        <v>21</v>
      </c>
      <c r="K17" s="2">
        <f>SUMIFS('Tourney History'!E:E,'Tourney History'!B:B,A17)-J17</f>
        <v>14</v>
      </c>
      <c r="L17" s="88">
        <f>LOOKUP(2, 1/('Tourney History'!$B:$B=A17), 'Tourney History'!$AB:$AB)</f>
        <v>0</v>
      </c>
      <c r="M17" s="34">
        <f>SUMIFS('Tourney History'!H:H,'Tourney History'!B:B,A17)</f>
        <v>81</v>
      </c>
      <c r="N17" s="2">
        <f>SUMIFS('Tourney History'!G:G,'Tourney History'!B:B,A17)-M17</f>
        <v>69</v>
      </c>
      <c r="O17" s="88">
        <f>LOOKUP(2, 1/('Tourney History'!$B:$B=A17), 'Tourney History'!$AC:$AC)</f>
        <v>0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4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184</v>
      </c>
      <c r="E25" s="4">
        <f>AVERAGEIFS('Tourney History'!C:C,'Tourney History'!B:B,A25)</f>
        <v>30.666666666666668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2</v>
      </c>
      <c r="I25" s="88">
        <f>LOOKUP(2, 1/('Tourney History'!$B:$B=A25), 'Tourney History'!$AD:$AD)</f>
        <v>0</v>
      </c>
      <c r="J25" s="34">
        <f>SUMIFS('Tourney History'!F:F,'Tourney History'!B:B,A25)</f>
        <v>14</v>
      </c>
      <c r="K25" s="2">
        <f>SUMIFS('Tourney History'!E:E,'Tourney History'!B:B,A25)-J25</f>
        <v>13</v>
      </c>
      <c r="L25" s="88">
        <f>LOOKUP(2, 1/('Tourney History'!$B:$B=A25), 'Tourney History'!$AB:$AB)</f>
        <v>0</v>
      </c>
      <c r="M25" s="34">
        <f>SUMIFS('Tourney History'!H:H,'Tourney History'!B:B,A25)</f>
        <v>57</v>
      </c>
      <c r="N25" s="2">
        <f>SUMIFS('Tourney History'!G:G,'Tourney History'!B:B,A25)-M25</f>
        <v>53</v>
      </c>
      <c r="O25" s="88">
        <f>LOOKUP(2, 1/('Tourney History'!$B:$B=A25), 'Tourney History'!$AC:$AC)</f>
        <v>0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3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34</v>
      </c>
      <c r="E33" s="4">
        <f>AVERAGEIFS('Tourney History'!C:C,'Tourney History'!B:B,A33)</f>
        <v>17</v>
      </c>
      <c r="F33" s="35">
        <f t="array" ref="F33">MAX(IF('Tourney History'!B:B=A33, 'Tourney History'!C:C))</f>
        <v>19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</v>
      </c>
      <c r="J33" s="34">
        <f>SUMIFS('Tourney History'!F:F,'Tourney History'!B:B,A33)</f>
        <v>4</v>
      </c>
      <c r="K33" s="2">
        <f>SUMIFS('Tourney History'!E:E,'Tourney History'!B:B,A33)-J33</f>
        <v>5</v>
      </c>
      <c r="L33" s="88">
        <f>LOOKUP(2, 1/('Tourney History'!$B:$B=A33), 'Tourney History'!$AB:$AB)</f>
        <v>0</v>
      </c>
      <c r="M33" s="34">
        <f>SUMIFS('Tourney History'!H:H,'Tourney History'!B:B,A33)</f>
        <v>18</v>
      </c>
      <c r="N33" s="2">
        <f>SUMIFS('Tourney History'!G:G,'Tourney History'!B:B,A33)-M33</f>
        <v>18</v>
      </c>
      <c r="O33" s="88">
        <f>LOOKUP(2, 1/('Tourney History'!$B:$B=A33), 'Tourney History'!$AC:$AC)</f>
        <v>0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2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171</v>
      </c>
      <c r="E34" s="4">
        <f>AVERAGEIFS('Tourney History'!C:C,'Tourney History'!B:B,A34)</f>
        <v>28.5</v>
      </c>
      <c r="F34" s="35">
        <f t="array" ref="F34">MAX(IF('Tourney History'!B:B=A34, 'Tourney History'!C:C))</f>
        <v>40</v>
      </c>
      <c r="G34" s="34">
        <f>COUNTIFS('Tourney History'!B:B,A34,'Tourney History'!D:D, 1)</f>
        <v>3</v>
      </c>
      <c r="H34" s="2">
        <f>COUNTIFS('Tourney History'!B:B,A34,'Tourney History'!D:D, 0)</f>
        <v>3</v>
      </c>
      <c r="I34" s="88">
        <f>LOOKUP(2, 1/('Tourney History'!$B:$B=A34), 'Tourney History'!$AD:$AD)</f>
        <v>0</v>
      </c>
      <c r="J34" s="34">
        <f>SUMIFS('Tourney History'!F:F,'Tourney History'!B:B,A34)</f>
        <v>14</v>
      </c>
      <c r="K34" s="2">
        <f>SUMIFS('Tourney History'!E:E,'Tourney History'!B:B,A34)-J34</f>
        <v>14</v>
      </c>
      <c r="L34" s="88">
        <f>LOOKUP(2, 1/('Tourney History'!$B:$B=A34), 'Tourney History'!$AB:$AB)</f>
        <v>0</v>
      </c>
      <c r="M34" s="34">
        <f>SUMIFS('Tourney History'!H:H,'Tourney History'!B:B,A34)</f>
        <v>60</v>
      </c>
      <c r="N34" s="2">
        <f>SUMIFS('Tourney History'!G:G,'Tourney History'!B:B,A34)-M34</f>
        <v>62</v>
      </c>
      <c r="O34" s="88">
        <f>LOOKUP(2, 1/('Tourney History'!$B:$B=A34), 'Tourney History'!$AC:$AC)</f>
        <v>0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2</v>
      </c>
      <c r="S34" s="2">
        <f>COUNTIFS('Tourney History'!$B:$B,$A$34,'Tourney History'!N:N, 1)</f>
        <v>2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3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122</v>
      </c>
      <c r="E35" s="4">
        <f>AVERAGEIFS('Tourney History'!C:C,'Tourney History'!B:B,A35)</f>
        <v>30.5</v>
      </c>
      <c r="F35" s="35">
        <f t="array" ref="F35">MAX(IF('Tourney History'!B:B=A35, 'Tourney History'!C:C))</f>
        <v>35</v>
      </c>
      <c r="G35" s="34">
        <f>COUNTIFS('Tourney History'!B:B,A35,'Tourney History'!D:D, 1)</f>
        <v>2</v>
      </c>
      <c r="H35" s="2">
        <f>COUNTIFS('Tourney History'!B:B,A35,'Tourney History'!D:D, 0)</f>
        <v>2</v>
      </c>
      <c r="I35" s="88">
        <f>LOOKUP(2, 1/('Tourney History'!$B:$B=A35), 'Tourney History'!$AD:$AD)</f>
        <v>0</v>
      </c>
      <c r="J35" s="34">
        <f>SUMIFS('Tourney History'!F:F,'Tourney History'!B:B,A35)</f>
        <v>10</v>
      </c>
      <c r="K35" s="2">
        <f>SUMIFS('Tourney History'!E:E,'Tourney History'!B:B,A35)-J35</f>
        <v>9</v>
      </c>
      <c r="L35" s="88">
        <f>LOOKUP(2, 1/('Tourney History'!$B:$B=A35), 'Tourney History'!$AB:$AB)</f>
        <v>0</v>
      </c>
      <c r="M35" s="34">
        <f>SUMIFS('Tourney History'!H:H,'Tourney History'!B:B,A35)</f>
        <v>40</v>
      </c>
      <c r="N35" s="2">
        <f>SUMIFS('Tourney History'!G:G,'Tourney History'!B:B,A35)-M35</f>
        <v>43</v>
      </c>
      <c r="O35" s="88">
        <f>LOOKUP(2, 1/('Tourney History'!$B:$B=A35), 'Tourney History'!$AC:$AC)</f>
        <v>0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2</v>
      </c>
      <c r="S35" s="2">
        <f>COUNTIFS('Tourney History'!$B:$B,$A$35,'Tourney History'!N:N, 1)</f>
        <v>3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325</v>
      </c>
      <c r="E38" s="4">
        <f>AVERAGEIFS('Tourney History'!C:C,'Tourney History'!B:B,A38)</f>
        <v>32.5</v>
      </c>
      <c r="F38" s="35">
        <f t="array" ref="F38">MAX(IF('Tourney History'!B:B=A38, 'Tourney History'!C:C))</f>
        <v>66</v>
      </c>
      <c r="G38" s="34">
        <f>COUNTIFS('Tourney History'!B:B,A38,'Tourney History'!D:D, 1)</f>
        <v>7</v>
      </c>
      <c r="H38" s="2">
        <f>COUNTIFS('Tourney History'!B:B,A38,'Tourney History'!D:D, 0)</f>
        <v>3</v>
      </c>
      <c r="I38" s="88">
        <f>LOOKUP(2, 1/('Tourney History'!$B:$B=A38), 'Tourney History'!$AD:$AD)</f>
        <v>0</v>
      </c>
      <c r="J38" s="34">
        <f>SUMIFS('Tourney History'!F:F,'Tourney History'!B:B,A38)</f>
        <v>26</v>
      </c>
      <c r="K38" s="2">
        <f>SUMIFS('Tourney History'!E:E,'Tourney History'!B:B,A38)-J38</f>
        <v>16</v>
      </c>
      <c r="L38" s="88">
        <f>LOOKUP(2, 1/('Tourney History'!$B:$B=A38), 'Tourney History'!$AB:$AB)</f>
        <v>0</v>
      </c>
      <c r="M38" s="34">
        <f>SUMIFS('Tourney History'!H:H,'Tourney History'!B:B,A38)</f>
        <v>95</v>
      </c>
      <c r="N38" s="2">
        <f>SUMIFS('Tourney History'!G:G,'Tourney History'!B:B,A38)-M38</f>
        <v>85</v>
      </c>
      <c r="O38" s="88">
        <f>LOOKUP(2, 1/('Tourney History'!$B:$B=A38), 'Tourney History'!$AC:$AC)</f>
        <v>0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145</v>
      </c>
      <c r="E40" s="4">
        <f>AVERAGEIFS('Tourney History'!C:C,'Tourney History'!B:B,A40)</f>
        <v>48.333333333333336</v>
      </c>
      <c r="F40" s="35">
        <f t="array" ref="F40">MAX(IF('Tourney History'!B:B=A40, 'Tourney History'!C:C))</f>
        <v>50</v>
      </c>
      <c r="G40" s="34">
        <f>COUNTIFS('Tourney History'!B:B,A40,'Tourney History'!D:D, 1)</f>
        <v>2</v>
      </c>
      <c r="H40" s="2">
        <f>COUNTIFS('Tourney History'!B:B,A40,'Tourney History'!D:D, 0)</f>
        <v>1</v>
      </c>
      <c r="I40" s="88">
        <f>LOOKUP(2, 1/('Tourney History'!$B:$B=A40), 'Tourney History'!$AD:$AD)</f>
        <v>0</v>
      </c>
      <c r="J40" s="34">
        <f>SUMIFS('Tourney History'!F:F,'Tourney History'!B:B,A40)</f>
        <v>8</v>
      </c>
      <c r="K40" s="2">
        <f>SUMIFS('Tourney History'!E:E,'Tourney History'!B:B,A40)-J40</f>
        <v>6</v>
      </c>
      <c r="L40" s="88">
        <f>LOOKUP(2, 1/('Tourney History'!$B:$B=A40), 'Tourney History'!$AB:$AB)</f>
        <v>0</v>
      </c>
      <c r="M40" s="34">
        <f>SUMIFS('Tourney History'!H:H,'Tourney History'!B:B,A40)</f>
        <v>32</v>
      </c>
      <c r="N40" s="2">
        <f>SUMIFS('Tourney History'!G:G,'Tourney History'!B:B,A40)-M40</f>
        <v>31</v>
      </c>
      <c r="O40" s="88">
        <f>LOOKUP(2, 1/('Tourney History'!$B:$B=A40), 'Tourney History'!$AC:$AC)</f>
        <v>0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2</v>
      </c>
      <c r="S40" s="2">
        <f>COUNTIFS('Tourney History'!$B:$B,$A$40,'Tourney History'!N:N, 1)</f>
        <v>3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1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107</v>
      </c>
      <c r="E42" s="4">
        <f>AVERAGEIFS('Tourney History'!C:C,'Tourney History'!B:B,A42)</f>
        <v>21.4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3</v>
      </c>
      <c r="I42" s="88">
        <f>LOOKUP(2, 1/('Tourney History'!$B:$B=A42), 'Tourney History'!$AD:$AD)</f>
        <v>0</v>
      </c>
      <c r="J42" s="34">
        <f>SUMIFS('Tourney History'!F:F,'Tourney History'!B:B,A42)</f>
        <v>11</v>
      </c>
      <c r="K42" s="2">
        <f>SUMIFS('Tourney History'!E:E,'Tourney History'!B:B,A42)-J42</f>
        <v>13</v>
      </c>
      <c r="L42" s="88">
        <f>LOOKUP(2, 1/('Tourney History'!$B:$B=A42), 'Tourney History'!$AB:$AB)</f>
        <v>0</v>
      </c>
      <c r="M42" s="34">
        <f>SUMIFS('Tourney History'!H:H,'Tourney History'!B:B,A42)</f>
        <v>50</v>
      </c>
      <c r="N42" s="2">
        <f>SUMIFS('Tourney History'!G:G,'Tourney History'!B:B,A42)-M42</f>
        <v>51</v>
      </c>
      <c r="O42" s="88">
        <f>LOOKUP(2, 1/('Tourney History'!$B:$B=A42), 'Tourney History'!$AC:$AC)</f>
        <v>0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2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55"/>
  <sheetViews>
    <sheetView topLeftCell="A230" workbookViewId="0">
      <selection activeCell="A244" sqref="A244:XFD24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9" sqref="B39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239</v>
      </c>
      <c r="G3" s="66">
        <f>AVERAGEIFS('BA History'!C:C,'BA History'!B:B,A3)</f>
        <v>15.933333333333334</v>
      </c>
      <c r="H3" s="66">
        <f t="array" ref="H3">MEDIAN(IF('BA History'!B:B=A3, 'BA History'!C:C))</f>
        <v>16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6</v>
      </c>
      <c r="L3" s="75">
        <f>LOOKUP(2, 1/('BA History'!$B:$B=A3), 'BA History'!$AK:$AK)</f>
        <v>0.6</v>
      </c>
      <c r="M3" s="34">
        <f>SUMIFS('BA History'!F:F,'BA History'!B:B,A3)</f>
        <v>36</v>
      </c>
      <c r="N3" s="2">
        <f>SUMIFS('BA History'!E:E,'BA History'!B:B,A3)-M3</f>
        <v>25</v>
      </c>
      <c r="O3" s="75">
        <f>LOOKUP(2, 1/('BA History'!$B:$B=A3), 'BA History'!$AI:$AI)</f>
        <v>0.60666666666666669</v>
      </c>
      <c r="P3" s="34">
        <f>SUMIFS('BA History'!H:H,'BA History'!B:B,A3)</f>
        <v>135</v>
      </c>
      <c r="Q3" s="2">
        <f>SUMIFS('BA History'!G:G,'BA History'!B:B,A3)-P3</f>
        <v>118</v>
      </c>
      <c r="R3" s="89">
        <f>LOOKUP(2, 1/('BA History'!$B:$B=A3), 'BA History'!$AJ:$AJ)</f>
        <v>0.53066666666666662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673</v>
      </c>
      <c r="G5" s="66">
        <f>AVERAGEIFS('BA History'!C:C,'BA History'!B:B,A5)</f>
        <v>16.023809523809526</v>
      </c>
      <c r="H5" s="66">
        <f t="array" ref="H5">MEDIAN(IF('BA History'!B:B=A5, 'BA History'!C:C))</f>
        <v>14</v>
      </c>
      <c r="I5" s="35">
        <f t="array" ref="I5">MAX(IF('BA History'!B:B=A5, 'BA History'!C:C))</f>
        <v>44</v>
      </c>
      <c r="J5" s="34">
        <f>COUNTIFS('BA History'!B:B,A5,'BA History'!D:D, 1)</f>
        <v>23</v>
      </c>
      <c r="K5" s="2">
        <f>COUNTIFS('BA History'!B:B,A5,'BA History'!D:D, 0)</f>
        <v>19</v>
      </c>
      <c r="L5" s="75">
        <f>LOOKUP(2, 1/('BA History'!$B:$B=A5), 'BA History'!$AK:$AK)</f>
        <v>0.54761904761904767</v>
      </c>
      <c r="M5" s="34">
        <f>SUMIFS('BA History'!F:F,'BA History'!B:B,A5)</f>
        <v>89</v>
      </c>
      <c r="N5" s="2">
        <f>SUMIFS('BA History'!E:E,'BA History'!B:B,A5)-M5</f>
        <v>87</v>
      </c>
      <c r="O5" s="75">
        <f>LOOKUP(2, 1/('BA History'!$B:$B=A5), 'BA History'!$AI:$AI)</f>
        <v>0.49047619047619051</v>
      </c>
      <c r="P5" s="34">
        <f>SUMIFS('BA History'!H:H,'BA History'!B:B,A5)</f>
        <v>362</v>
      </c>
      <c r="Q5" s="2">
        <f>SUMIFS('BA History'!G:G,'BA History'!B:B,A5)-P5</f>
        <v>371</v>
      </c>
      <c r="R5" s="89">
        <f>LOOKUP(2, 1/('BA History'!$B:$B=A5), 'BA History'!$AJ:$AJ)</f>
        <v>0.48642857142857132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7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3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1130</v>
      </c>
      <c r="G9" s="66">
        <f>AVERAGEIFS('BA History'!C:C,'BA History'!B:B,A9)</f>
        <v>17.936507936507937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34</v>
      </c>
      <c r="L9" s="75">
        <f>LOOKUP(2, 1/('BA History'!$B:$B=A9), 'BA History'!$AK:$AK)</f>
        <v>0.46031746031746029</v>
      </c>
      <c r="M9" s="34">
        <f>SUMIFS('BA History'!F:F,'BA History'!B:B,A9)</f>
        <v>120</v>
      </c>
      <c r="N9" s="2">
        <f>SUMIFS('BA History'!E:E,'BA History'!B:B,A9)-M9</f>
        <v>136</v>
      </c>
      <c r="O9" s="75">
        <f>LOOKUP(2, 1/('BA History'!$B:$B=A9), 'BA History'!$AI:$AI)</f>
        <v>0.4642857142857143</v>
      </c>
      <c r="P9" s="34">
        <f>SUMIFS('BA History'!H:H,'BA History'!B:B,A9)</f>
        <v>507</v>
      </c>
      <c r="Q9" s="2">
        <f>SUMIFS('BA History'!G:G,'BA History'!B:B,A9)-P9</f>
        <v>557</v>
      </c>
      <c r="R9" s="89">
        <f>LOOKUP(2, 1/('BA History'!$B:$B=A9), 'BA History'!$AJ:$AJ)</f>
        <v>0.46936507936507926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357</v>
      </c>
      <c r="G10" s="66">
        <f>AVERAGEIFS('BA History'!C:C,'BA History'!B:B,A10)</f>
        <v>19.833333333333332</v>
      </c>
      <c r="H10" s="66">
        <f t="array" ref="H10">MEDIAN(IF('BA History'!B:B=A10, 'BA History'!C:C))</f>
        <v>20.5</v>
      </c>
      <c r="I10" s="35">
        <f t="array" ref="I10">MAX(IF('BA History'!B:B=A10, 'BA History'!C:C))</f>
        <v>30</v>
      </c>
      <c r="J10" s="34">
        <f>COUNTIFS('BA History'!B:B,A10,'BA History'!D:D, 1)</f>
        <v>9</v>
      </c>
      <c r="K10" s="2">
        <f>COUNTIFS('BA History'!B:B,A10,'BA History'!D:D, 0)</f>
        <v>9</v>
      </c>
      <c r="L10" s="75">
        <f>LOOKUP(2, 1/('BA History'!$B:$B=A10), 'BA History'!$AK:$AK)</f>
        <v>0.5</v>
      </c>
      <c r="M10" s="34">
        <f>SUMIFS('BA History'!F:F,'BA History'!B:B,A10)</f>
        <v>38</v>
      </c>
      <c r="N10" s="2">
        <f>SUMIFS('BA History'!E:E,'BA History'!B:B,A10)-M10</f>
        <v>38</v>
      </c>
      <c r="O10" s="75">
        <f>LOOKUP(2, 1/('BA History'!$B:$B=A10), 'BA History'!$AI:$AI)</f>
        <v>0.49444444444444435</v>
      </c>
      <c r="P10" s="34">
        <f>SUMIFS('BA History'!H:H,'BA History'!B:B,A10)</f>
        <v>157</v>
      </c>
      <c r="Q10" s="2">
        <f>SUMIFS('BA History'!G:G,'BA History'!B:B,A10)-P10</f>
        <v>154</v>
      </c>
      <c r="R10" s="89">
        <f>LOOKUP(2, 1/('BA History'!$B:$B=A10), 'BA History'!$AJ:$AJ)</f>
        <v>0.5099999999999999</v>
      </c>
      <c r="S10" s="2">
        <f>COUNTIFS('BA History'!$B:$B,$A$10,'BA History'!K:K, 1)</f>
        <v>4</v>
      </c>
      <c r="T10" s="2">
        <f>COUNTIFS('BA History'!$B:$B,$A$10,'BA History'!L:L, 1)</f>
        <v>1</v>
      </c>
      <c r="U10" s="2">
        <f>COUNTIFS('BA History'!$B:$B,$A$10,'BA History'!M:M, 1)</f>
        <v>2</v>
      </c>
      <c r="V10" s="2">
        <f>COUNTIFS('BA History'!$B:$B,$A$10,'BA History'!N:N, 1)</f>
        <v>7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1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5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38</v>
      </c>
      <c r="G11" s="66">
        <f>AVERAGEIFS('BA History'!C:C,'BA History'!B:B,A11)</f>
        <v>4.75</v>
      </c>
      <c r="H11" s="66">
        <f t="array" ref="H11">MEDIAN(IF('BA History'!B:B=A11, 'BA History'!C:C))</f>
        <v>4</v>
      </c>
      <c r="I11" s="35">
        <f t="array" ref="I11">MAX(IF('BA History'!B:B=A11, 'BA History'!C:C))</f>
        <v>9</v>
      </c>
      <c r="J11" s="34">
        <f>COUNTIFS('BA History'!B:B,A11,'BA History'!D:D, 1)</f>
        <v>6</v>
      </c>
      <c r="K11" s="2">
        <f>COUNTIFS('BA History'!B:B,A11,'BA History'!D:D, 0)</f>
        <v>2</v>
      </c>
      <c r="L11" s="75">
        <f>LOOKUP(2, 1/('BA History'!$B:$B=A11), 'BA History'!$AK:$AK)</f>
        <v>0.75</v>
      </c>
      <c r="M11" s="34">
        <f>SUMIFS('BA History'!F:F,'BA History'!B:B,A11)</f>
        <v>20</v>
      </c>
      <c r="N11" s="2">
        <f>SUMIFS('BA History'!E:E,'BA History'!B:B,A11)-M11</f>
        <v>11</v>
      </c>
      <c r="O11" s="75">
        <f>LOOKUP(2, 1/('BA History'!$B:$B=A11), 'BA History'!$AI:$AI)</f>
        <v>0.66874999999999996</v>
      </c>
      <c r="P11" s="34">
        <f>SUMIFS('BA History'!H:H,'BA History'!B:B,A11)</f>
        <v>72</v>
      </c>
      <c r="Q11" s="2">
        <f>SUMIFS('BA History'!G:G,'BA History'!B:B,A11)-P11</f>
        <v>61</v>
      </c>
      <c r="R11" s="89">
        <f>LOOKUP(2, 1/('BA History'!$B:$B=A11), 'BA History'!$AJ:$AJ)</f>
        <v>0.54999999999999993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4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275</v>
      </c>
      <c r="G13" s="66">
        <f>AVERAGEIFS('BA History'!C:C,'BA History'!B:B,A13)</f>
        <v>13.095238095238095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12</v>
      </c>
      <c r="K13" s="2">
        <f>COUNTIFS('BA History'!B:B,A13,'BA History'!D:D, 0)</f>
        <v>9</v>
      </c>
      <c r="L13" s="75">
        <f>LOOKUP(2, 1/('BA History'!$B:$B=A13), 'BA History'!$AK:$AK)</f>
        <v>0.5714285714285714</v>
      </c>
      <c r="M13" s="34">
        <f>SUMIFS('BA History'!F:F,'BA History'!B:B,A13)</f>
        <v>48</v>
      </c>
      <c r="N13" s="2">
        <f>SUMIFS('BA History'!E:E,'BA History'!B:B,A13)-M13</f>
        <v>43</v>
      </c>
      <c r="O13" s="75">
        <f>LOOKUP(2, 1/('BA History'!$B:$B=A13), 'BA History'!$AI:$AI)</f>
        <v>0.53333333333333333</v>
      </c>
      <c r="P13" s="34">
        <f>SUMIFS('BA History'!H:H,'BA History'!B:B,A13)</f>
        <v>191</v>
      </c>
      <c r="Q13" s="2">
        <f>SUMIFS('BA History'!G:G,'BA History'!B:B,A13)-P13</f>
        <v>186</v>
      </c>
      <c r="R13" s="89">
        <f>LOOKUP(2, 1/('BA History'!$B:$B=A13), 'BA History'!$AJ:$AJ)</f>
        <v>0.50952380952380938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3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220</v>
      </c>
      <c r="G15" s="66">
        <f>AVERAGEIFS('BA History'!C:C,'BA History'!B:B,A15)</f>
        <v>12.222222222222221</v>
      </c>
      <c r="H15" s="66">
        <f t="array" ref="H15">MEDIAN(IF('BA History'!B:B=A15, 'BA History'!C:C))</f>
        <v>11.5</v>
      </c>
      <c r="I15" s="35">
        <f t="array" ref="I15">MAX(IF('BA History'!B:B=A15, 'BA History'!C:C))</f>
        <v>20</v>
      </c>
      <c r="J15" s="34">
        <f>COUNTIFS('BA History'!B:B,A15,'BA History'!D:D, 1)</f>
        <v>7</v>
      </c>
      <c r="K15" s="2">
        <f>COUNTIFS('BA History'!B:B,A15,'BA History'!D:D, 0)</f>
        <v>11</v>
      </c>
      <c r="L15" s="75">
        <f>LOOKUP(2, 1/('BA History'!$B:$B=A15), 'BA History'!$AK:$AK)</f>
        <v>0.3888888888888889</v>
      </c>
      <c r="M15" s="34">
        <f>SUMIFS('BA History'!F:F,'BA History'!B:B,A15)</f>
        <v>33</v>
      </c>
      <c r="N15" s="2">
        <f>SUMIFS('BA History'!E:E,'BA History'!B:B,A15)-M15</f>
        <v>41</v>
      </c>
      <c r="O15" s="75">
        <f>LOOKUP(2, 1/('BA History'!$B:$B=A15), 'BA History'!$AI:$AI)</f>
        <v>0.44444444444444442</v>
      </c>
      <c r="P15" s="34">
        <f>SUMIFS('BA History'!H:H,'BA History'!B:B,A15)</f>
        <v>137</v>
      </c>
      <c r="Q15" s="2">
        <f>SUMIFS('BA History'!G:G,'BA History'!B:B,A15)-P15</f>
        <v>169</v>
      </c>
      <c r="R15" s="89">
        <f>LOOKUP(2, 1/('BA History'!$B:$B=A15), 'BA History'!$AJ:$AJ)</f>
        <v>0.44166666666666665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4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4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287</v>
      </c>
      <c r="G17" s="66">
        <f>AVERAGEIFS('BA History'!C:C,'BA History'!B:B,A17)</f>
        <v>14.35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12</v>
      </c>
      <c r="L17" s="75">
        <f>LOOKUP(2, 1/('BA History'!$B:$B=A17), 'BA History'!$AK:$AK)</f>
        <v>0.4</v>
      </c>
      <c r="M17" s="34">
        <f>SUMIFS('BA History'!F:F,'BA History'!B:B,A17)</f>
        <v>41</v>
      </c>
      <c r="N17" s="2">
        <f>SUMIFS('BA History'!E:E,'BA History'!B:B,A17)-M17</f>
        <v>47</v>
      </c>
      <c r="O17" s="75">
        <f>LOOKUP(2, 1/('BA History'!$B:$B=A17), 'BA History'!$AI:$AI)</f>
        <v>0.45</v>
      </c>
      <c r="P17" s="34">
        <f>SUMIFS('BA History'!H:H,'BA History'!B:B,A17)</f>
        <v>181</v>
      </c>
      <c r="Q17" s="2">
        <f>SUMIFS('BA History'!G:G,'BA History'!B:B,A17)-P17</f>
        <v>182</v>
      </c>
      <c r="R17" s="89">
        <f>LOOKUP(2, 1/('BA History'!$B:$B=A17), 'BA History'!$AJ:$AJ)</f>
        <v>0.49299999999999999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1014</v>
      </c>
      <c r="G20" s="66">
        <f>AVERAGEIFS('BA History'!C:C,'BA History'!B:B,A20)</f>
        <v>18.107142857142858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27</v>
      </c>
      <c r="K20" s="2">
        <f>COUNTIFS('BA History'!B:B,A20,'BA History'!D:D, 0)</f>
        <v>29</v>
      </c>
      <c r="L20" s="75">
        <f>LOOKUP(2, 1/('BA History'!$B:$B=A20), 'BA History'!$AK:$AK)</f>
        <v>0.48214285714285715</v>
      </c>
      <c r="M20" s="34">
        <f>SUMIFS('BA History'!F:F,'BA History'!B:B,A20)</f>
        <v>111</v>
      </c>
      <c r="N20" s="2">
        <f>SUMIFS('BA History'!E:E,'BA History'!B:B,A20)-M20</f>
        <v>114</v>
      </c>
      <c r="O20" s="75">
        <f>LOOKUP(2, 1/('BA History'!$B:$B=A20), 'BA History'!$AI:$AI)</f>
        <v>0.49785714285714289</v>
      </c>
      <c r="P20" s="34">
        <f>SUMIFS('BA History'!H:H,'BA History'!B:B,A20)</f>
        <v>475</v>
      </c>
      <c r="Q20" s="2">
        <f>SUMIFS('BA History'!G:G,'BA History'!B:B,A20)-P20</f>
        <v>476</v>
      </c>
      <c r="R20" s="89">
        <f>LOOKUP(2, 1/('BA History'!$B:$B=A20), 'BA History'!$AJ:$AJ)</f>
        <v>0.50624999999999987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10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1002</v>
      </c>
      <c r="G22" s="66">
        <f>AVERAGEIFS('BA History'!C:C,'BA History'!B:B,A22)</f>
        <v>16.42622950819672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35</v>
      </c>
      <c r="K22" s="2">
        <f>COUNTIFS('BA History'!B:B,A22,'BA History'!D:D, 0)</f>
        <v>26</v>
      </c>
      <c r="L22" s="75">
        <f>LOOKUP(2, 1/('BA History'!$B:$B=A22), 'BA History'!$AK:$AK)</f>
        <v>0.57377049180327866</v>
      </c>
      <c r="M22" s="34">
        <f>SUMIFS('BA History'!F:F,'BA History'!B:B,A22)</f>
        <v>130</v>
      </c>
      <c r="N22" s="2">
        <f>SUMIFS('BA History'!E:E,'BA History'!B:B,A22)-M22</f>
        <v>114</v>
      </c>
      <c r="O22" s="75">
        <f>LOOKUP(2, 1/('BA History'!$B:$B=A22), 'BA History'!$AI:$AI)</f>
        <v>0.53196721311475403</v>
      </c>
      <c r="P22" s="34">
        <f>SUMIFS('BA History'!H:H,'BA History'!B:B,A22)</f>
        <v>536</v>
      </c>
      <c r="Q22" s="2">
        <f>SUMIFS('BA History'!G:G,'BA History'!B:B,A22)-P22</f>
        <v>485</v>
      </c>
      <c r="R22" s="89">
        <f>LOOKUP(2, 1/('BA History'!$B:$B=A22), 'BA History'!$AJ:$AJ)</f>
        <v>0.53131147540983625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15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11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1282</v>
      </c>
      <c r="G24" s="66">
        <f>AVERAGEIFS('BA History'!C:C,'BA History'!B:B,A24)</f>
        <v>26.708333333333332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24</v>
      </c>
      <c r="L24" s="75">
        <f>LOOKUP(2, 1/('BA History'!$B:$B=A24), 'BA History'!$AK:$AK)</f>
        <v>0.5</v>
      </c>
      <c r="M24" s="34">
        <f>SUMIFS('BA History'!F:F,'BA History'!B:B,A24)</f>
        <v>95</v>
      </c>
      <c r="N24" s="2">
        <f>SUMIFS('BA History'!E:E,'BA History'!B:B,A24)-M24</f>
        <v>98</v>
      </c>
      <c r="O24" s="75">
        <f>LOOKUP(2, 1/('BA History'!$B:$B=A24), 'BA History'!$AI:$AI)</f>
        <v>0.48645833333333338</v>
      </c>
      <c r="P24" s="34">
        <f>SUMIFS('BA History'!H:H,'BA History'!B:B,A24)</f>
        <v>392</v>
      </c>
      <c r="Q24" s="2">
        <f>SUMIFS('BA History'!G:G,'BA History'!B:B,A24)-P24</f>
        <v>404</v>
      </c>
      <c r="R24" s="89">
        <f>LOOKUP(2, 1/('BA History'!$B:$B=A24), 'BA History'!$AJ:$AJ)</f>
        <v>0.4941666666666667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7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9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795</v>
      </c>
      <c r="G26" s="66">
        <f>AVERAGEIFS('BA History'!C:C,'BA History'!B:B,A26)</f>
        <v>19.390243902439025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25</v>
      </c>
      <c r="K26" s="2">
        <f>COUNTIFS('BA History'!B:B,A26,'BA History'!D:D, 0)</f>
        <v>16</v>
      </c>
      <c r="L26" s="75">
        <f>LOOKUP(2, 1/('BA History'!$B:$B=A26), 'BA History'!$AK:$AK)</f>
        <v>0.6097560975609756</v>
      </c>
      <c r="M26" s="34">
        <f>SUMIFS('BA History'!F:F,'BA History'!B:B,A26)</f>
        <v>93</v>
      </c>
      <c r="N26" s="2">
        <f>SUMIFS('BA History'!E:E,'BA History'!B:B,A26)-M26</f>
        <v>75</v>
      </c>
      <c r="O26" s="75">
        <f>LOOKUP(2, 1/('BA History'!$B:$B=A26), 'BA History'!$AI:$AI)</f>
        <v>0.55975609756097566</v>
      </c>
      <c r="P26" s="34">
        <f>SUMIFS('BA History'!H:H,'BA History'!B:B,A26)</f>
        <v>363</v>
      </c>
      <c r="Q26" s="2">
        <f>SUMIFS('BA History'!G:G,'BA History'!B:B,A26)-P26</f>
        <v>324</v>
      </c>
      <c r="R26" s="89">
        <f>LOOKUP(2, 1/('BA History'!$B:$B=A26), 'BA History'!$AJ:$AJ)</f>
        <v>0.53878048780487808</v>
      </c>
      <c r="S26" s="2">
        <f>COUNTIFS('BA History'!$B:$B,$A$26,'BA History'!K:K, 1)</f>
        <v>4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13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4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514</v>
      </c>
      <c r="G29" s="66">
        <f>AVERAGEIFS('BA History'!C:C,'BA History'!B:B,A29)</f>
        <v>15.575757575757576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14</v>
      </c>
      <c r="K29" s="2">
        <f>COUNTIFS('BA History'!B:B,A29,'BA History'!D:D, 0)</f>
        <v>19</v>
      </c>
      <c r="L29" s="75">
        <f>LOOKUP(2, 1/('BA History'!$B:$B=A29), 'BA History'!$AK:$AK)</f>
        <v>0.42424242424242425</v>
      </c>
      <c r="M29" s="34">
        <f>SUMIFS('BA History'!F:F,'BA History'!B:B,A29)</f>
        <v>62</v>
      </c>
      <c r="N29" s="2">
        <f>SUMIFS('BA History'!E:E,'BA History'!B:B,A29)-M29</f>
        <v>64</v>
      </c>
      <c r="O29" s="75">
        <f>LOOKUP(2, 1/('BA History'!$B:$B=A29), 'BA History'!$AI:$AI)</f>
        <v>0.50757575757575757</v>
      </c>
      <c r="P29" s="34">
        <f>SUMIFS('BA History'!H:H,'BA History'!B:B,A29)</f>
        <v>255</v>
      </c>
      <c r="Q29" s="2">
        <f>SUMIFS('BA History'!G:G,'BA History'!B:B,A29)-P29</f>
        <v>263</v>
      </c>
      <c r="R29" s="89">
        <f>LOOKUP(2, 1/('BA History'!$B:$B=A29), 'BA History'!$AJ:$AJ)</f>
        <v>0.49787878787878798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217</v>
      </c>
      <c r="G34" s="66">
        <f>AVERAGEIFS('BA History'!C:C,'BA History'!B:B,A34)</f>
        <v>11.421052631578947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8</v>
      </c>
      <c r="L34" s="75">
        <f>LOOKUP(2, 1/('BA History'!$B:$B=A34), 'BA History'!$AK:$AK)</f>
        <v>0.57894736842105265</v>
      </c>
      <c r="M34" s="34">
        <f>SUMIFS('BA History'!F:F,'BA History'!B:B,A34)</f>
        <v>41</v>
      </c>
      <c r="N34" s="2">
        <f>SUMIFS('BA History'!E:E,'BA History'!B:B,A34)-M34</f>
        <v>38</v>
      </c>
      <c r="O34" s="75">
        <f>LOOKUP(2, 1/('BA History'!$B:$B=A34), 'BA History'!$AI:$AI)</f>
        <v>0.51052631578947361</v>
      </c>
      <c r="P34" s="34">
        <f>SUMIFS('BA History'!H:H,'BA History'!B:B,A34)</f>
        <v>168</v>
      </c>
      <c r="Q34" s="2">
        <f>SUMIFS('BA History'!G:G,'BA History'!B:B,A34)-P34</f>
        <v>172</v>
      </c>
      <c r="R34" s="89">
        <f>LOOKUP(2, 1/('BA History'!$B:$B=A34), 'BA History'!$AJ:$AJ)</f>
        <v>0.49473684210526309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725</v>
      </c>
      <c r="G44" s="66">
        <f>AVERAGEIFS('BA History'!C:C,'BA History'!B:B,A44)</f>
        <v>19.078947368421051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24</v>
      </c>
      <c r="K44" s="2">
        <f>COUNTIFS('BA History'!B:B,A44,'BA History'!D:D, 0)</f>
        <v>14</v>
      </c>
      <c r="L44" s="75">
        <f>LOOKUP(2, 1/('BA History'!$B:$B=A44), 'BA History'!$AK:$AK)</f>
        <v>0.63157894736842102</v>
      </c>
      <c r="M44" s="34">
        <f>SUMIFS('BA History'!F:F,'BA History'!B:B,A44)</f>
        <v>82</v>
      </c>
      <c r="N44" s="2">
        <f>SUMIFS('BA History'!E:E,'BA History'!B:B,A44)-M44</f>
        <v>73</v>
      </c>
      <c r="O44" s="75">
        <f>LOOKUP(2, 1/('BA History'!$B:$B=A44), 'BA History'!$AI:$AI)</f>
        <v>0.51710526315789473</v>
      </c>
      <c r="P44" s="34">
        <f>SUMIFS('BA History'!H:H,'BA History'!B:B,A44)</f>
        <v>334</v>
      </c>
      <c r="Q44" s="2">
        <f>SUMIFS('BA History'!G:G,'BA History'!B:B,A44)-P44</f>
        <v>319</v>
      </c>
      <c r="R44" s="89">
        <f>LOOKUP(2, 1/('BA History'!$B:$B=A44), 'BA History'!$AJ:$AJ)</f>
        <v>0.51000000000000012</v>
      </c>
      <c r="S44" s="2">
        <f>COUNTIFS('BA History'!$B:$B,$A$44,'BA History'!K:K, 1)</f>
        <v>7</v>
      </c>
      <c r="T44" s="2">
        <f>COUNTIFS('BA History'!$B:$B,$A$44,'BA History'!L:L, 1)</f>
        <v>3</v>
      </c>
      <c r="U44" s="2">
        <f>COUNTIFS('BA History'!$B:$B,$A$44,'BA History'!M:M, 1)</f>
        <v>5</v>
      </c>
      <c r="V44" s="2">
        <f>COUNTIFS('BA History'!$B:$B,$A$44,'BA History'!N:N, 1)</f>
        <v>10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3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1494</v>
      </c>
      <c r="G46" s="66">
        <f>AVERAGEIFS('BA History'!C:C,'BA History'!B:B,A46)</f>
        <v>18.675000000000001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32</v>
      </c>
      <c r="K46" s="2">
        <f>COUNTIFS('BA History'!B:B,A46,'BA History'!D:D, 0)</f>
        <v>48</v>
      </c>
      <c r="L46" s="75">
        <f>LOOKUP(2, 1/('BA History'!$B:$B=A46), 'BA History'!$AK:$AK)</f>
        <v>0.4</v>
      </c>
      <c r="M46" s="34">
        <f>SUMIFS('BA History'!F:F,'BA History'!B:B,A46)</f>
        <v>154</v>
      </c>
      <c r="N46" s="2">
        <f>SUMIFS('BA History'!E:E,'BA History'!B:B,A46)-M46</f>
        <v>176</v>
      </c>
      <c r="O46" s="75">
        <f>LOOKUP(2, 1/('BA History'!$B:$B=A46), 'BA History'!$AI:$AI)</f>
        <v>0.4674999999999998</v>
      </c>
      <c r="P46" s="34">
        <f>SUMIFS('BA History'!H:H,'BA History'!B:B,A46)</f>
        <v>654</v>
      </c>
      <c r="Q46" s="2">
        <f>SUMIFS('BA History'!G:G,'BA History'!B:B,A46)-P46</f>
        <v>704</v>
      </c>
      <c r="R46" s="89">
        <f>LOOKUP(2, 1/('BA History'!$B:$B=A46), 'BA History'!$AJ:$AJ)</f>
        <v>0.47775000000000023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17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14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12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742</v>
      </c>
      <c r="G48" s="66">
        <f>AVERAGEIFS('BA History'!C:C,'BA History'!B:B,A48)</f>
        <v>15.142857142857142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27</v>
      </c>
      <c r="K48" s="2">
        <f>COUNTIFS('BA History'!B:B,A48,'BA History'!D:D, 0)</f>
        <v>22</v>
      </c>
      <c r="L48" s="75">
        <f>LOOKUP(2, 1/('BA History'!$B:$B=A48), 'BA History'!$AK:$AK)</f>
        <v>0.55102040816326525</v>
      </c>
      <c r="M48" s="34">
        <f>SUMIFS('BA History'!F:F,'BA History'!B:B,A48)</f>
        <v>109</v>
      </c>
      <c r="N48" s="2">
        <f>SUMIFS('BA History'!E:E,'BA History'!B:B,A48)-M48</f>
        <v>95</v>
      </c>
      <c r="O48" s="75">
        <f>LOOKUP(2, 1/('BA History'!$B:$B=A48), 'BA History'!$AI:$AI)</f>
        <v>0.55204081632653068</v>
      </c>
      <c r="P48" s="34">
        <f>SUMIFS('BA History'!H:H,'BA History'!B:B,A48)</f>
        <v>437</v>
      </c>
      <c r="Q48" s="2">
        <f>SUMIFS('BA History'!G:G,'BA History'!B:B,A48)-P48</f>
        <v>409</v>
      </c>
      <c r="R48" s="89">
        <f>LOOKUP(2, 1/('BA History'!$B:$B=A48), 'BA History'!$AJ:$AJ)</f>
        <v>0.52612244897959182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12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11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2118</v>
      </c>
      <c r="G53" s="66">
        <f>AVERAGEIFS('BA History'!C:C,'BA History'!B:B,A53)</f>
        <v>23.797752808988765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57</v>
      </c>
      <c r="K53" s="2">
        <f>COUNTIFS('BA History'!B:B,A53,'BA History'!D:D, 0)</f>
        <v>32</v>
      </c>
      <c r="L53" s="75">
        <f>LOOKUP(2, 1/('BA History'!$B:$B=A53), 'BA History'!$AK:$AK)</f>
        <v>0.6404494382022472</v>
      </c>
      <c r="M53" s="34">
        <f>SUMIFS('BA History'!F:F,'BA History'!B:B,A53)</f>
        <v>203</v>
      </c>
      <c r="N53" s="2">
        <f>SUMIFS('BA History'!E:E,'BA History'!B:B,A53)-M53</f>
        <v>158</v>
      </c>
      <c r="O53" s="75">
        <f>LOOKUP(2, 1/('BA History'!$B:$B=A53), 'BA History'!$AI:$AI)</f>
        <v>0.56550561797752819</v>
      </c>
      <c r="P53" s="34">
        <f>SUMIFS('BA History'!H:H,'BA History'!B:B,A53)</f>
        <v>796</v>
      </c>
      <c r="Q53" s="2">
        <f>SUMIFS('BA History'!G:G,'BA History'!B:B,A53)-P53</f>
        <v>709</v>
      </c>
      <c r="R53" s="89">
        <f>LOOKUP(2, 1/('BA History'!$B:$B=A53), 'BA History'!$AJ:$AJ)</f>
        <v>0.53022471910112345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8</v>
      </c>
      <c r="AH53" s="2">
        <f>COUNTIFS('BA History'!$B:$B,$A$53,'BA History'!Z:Z, 1)</f>
        <v>28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11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1289</v>
      </c>
      <c r="G59" s="66">
        <f>AVERAGEIFS('BA History'!C:C,'BA History'!B:B,A59)</f>
        <v>24.78846153846154</v>
      </c>
      <c r="H59" s="66">
        <f t="array" ref="H59">MEDIAN(IF('BA History'!B:B=A59, 'BA History'!C:C))</f>
        <v>25.5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30</v>
      </c>
      <c r="L59" s="75">
        <f>LOOKUP(2, 1/('BA History'!$B:$B=A59), 'BA History'!$AK:$AK)</f>
        <v>0.42307692307692307</v>
      </c>
      <c r="M59" s="34">
        <f>SUMIFS('BA History'!F:F,'BA History'!B:B,A59)</f>
        <v>101</v>
      </c>
      <c r="N59" s="2">
        <f>SUMIFS('BA History'!E:E,'BA History'!B:B,A59)-M59</f>
        <v>113</v>
      </c>
      <c r="O59" s="75">
        <f>LOOKUP(2, 1/('BA History'!$B:$B=A59), 'BA History'!$AI:$AI)</f>
        <v>0.47692307692307695</v>
      </c>
      <c r="P59" s="34">
        <f>SUMIFS('BA History'!H:H,'BA History'!B:B,A59)</f>
        <v>432</v>
      </c>
      <c r="Q59" s="2">
        <f>SUMIFS('BA History'!G:G,'BA History'!B:B,A59)-P59</f>
        <v>457</v>
      </c>
      <c r="R59" s="89">
        <f>LOOKUP(2, 1/('BA History'!$B:$B=A59), 'BA History'!$AJ:$AJ)</f>
        <v>0.48346153846153839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951</v>
      </c>
      <c r="G60" s="66">
        <f>AVERAGEIFS('BA History'!C:C,'BA History'!B:B,A60)</f>
        <v>16.684210526315791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27</v>
      </c>
      <c r="L60" s="75">
        <f>LOOKUP(2, 1/('BA History'!$B:$B=A60), 'BA History'!$AK:$AK)</f>
        <v>0.52631578947368418</v>
      </c>
      <c r="M60" s="34">
        <f>SUMIFS('BA History'!F:F,'BA History'!B:B,A60)</f>
        <v>117</v>
      </c>
      <c r="N60" s="2">
        <f>SUMIFS('BA History'!E:E,'BA History'!B:B,A60)-M60</f>
        <v>115</v>
      </c>
      <c r="O60" s="75">
        <f>LOOKUP(2, 1/('BA History'!$B:$B=A60), 'BA History'!$AI:$AI)</f>
        <v>0.49912280701754391</v>
      </c>
      <c r="P60" s="34">
        <f>SUMIFS('BA History'!H:H,'BA History'!B:B,A60)</f>
        <v>490</v>
      </c>
      <c r="Q60" s="2">
        <f>SUMIFS('BA History'!G:G,'BA History'!B:B,A60)-P60</f>
        <v>470</v>
      </c>
      <c r="R60" s="89">
        <f>LOOKUP(2, 1/('BA History'!$B:$B=A60), 'BA History'!$AJ:$AJ)</f>
        <v>0.50719298245614031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14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9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72"/>
  <sheetViews>
    <sheetView workbookViewId="0">
      <pane xSplit="2" ySplit="1" topLeftCell="J1445" activePane="bottomRight" state="frozen"/>
      <selection pane="topRight" activeCell="C1" sqref="C1"/>
      <selection pane="bottomLeft" activeCell="A2" sqref="A2"/>
      <selection pane="bottomRight" activeCell="A1461" sqref="A1461:AG147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138</v>
      </c>
      <c r="G3" s="66">
        <f>AVERAGEIFS('BA History S2'!C:C,'BA History S2'!B:B,A3)</f>
        <v>19.714285714285715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1</v>
      </c>
      <c r="K3" s="75">
        <f>LOOKUP(2, 1/('BA History S2'!$B:$B=A3), 'BA History S2'!$AK:$AK)</f>
        <v>0.8571428571428571</v>
      </c>
      <c r="L3" s="34">
        <f>SUMIFS('BA History S2'!F:F,'BA History S2'!B:B,A3)</f>
        <v>19</v>
      </c>
      <c r="M3" s="2">
        <f>SUMIFS('BA History S2'!E:E,'BA History S2'!B:B,A3)-L3</f>
        <v>8</v>
      </c>
      <c r="N3" s="75">
        <f>LOOKUP(2, 1/('BA History S2'!$B:$B=A3), 'BA History S2'!$AI:$AI)</f>
        <v>0.7142857142857143</v>
      </c>
      <c r="O3" s="34">
        <f>SUMIFS('BA History S2'!H:H,'BA History S2'!B:B,A3)</f>
        <v>65</v>
      </c>
      <c r="P3" s="2">
        <f>SUMIFS('BA History S2'!G:G,'BA History S2'!B:B,A3)-O3</f>
        <v>47</v>
      </c>
      <c r="Q3" s="89">
        <f>LOOKUP(2, 1/('BA History S2'!$B:$B=A3), 'BA History S2'!$AJ:$AJ)</f>
        <v>0.5842857142857143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455</v>
      </c>
      <c r="G4" s="66">
        <f>AVERAGEIFS('BA History S2'!C:C,'BA History S2'!B:B,A4)</f>
        <v>18.2</v>
      </c>
      <c r="H4" s="35">
        <f t="array" ref="H4">MAX(IF('BA History S2'!B:B=A4, 'BA History S2'!C:C))</f>
        <v>44</v>
      </c>
      <c r="I4" s="34">
        <f>COUNTIFS('BA History S2'!B:B,A4,'BA History S2'!D:D, 1)</f>
        <v>13</v>
      </c>
      <c r="J4" s="2">
        <f>COUNTIFS('BA History S2'!B:B,A4,'BA History S2'!D:D, 0)</f>
        <v>12</v>
      </c>
      <c r="K4" s="75">
        <f>LOOKUP(2, 1/('BA History S2'!$B:$B=A4), 'BA History S2'!$AK:$AK)</f>
        <v>0.52</v>
      </c>
      <c r="L4" s="34">
        <f>SUMIFS('BA History S2'!F:F,'BA History S2'!B:B,A4)</f>
        <v>54</v>
      </c>
      <c r="M4" s="2">
        <f>SUMIFS('BA History S2'!E:E,'BA History S2'!B:B,A4)-L4</f>
        <v>53</v>
      </c>
      <c r="N4" s="75">
        <f>LOOKUP(2, 1/('BA History S2'!$B:$B=A4), 'BA History S2'!$AI:$AI)</f>
        <v>0.5</v>
      </c>
      <c r="O4" s="34">
        <f>SUMIFS('BA History S2'!H:H,'BA History S2'!B:B,A4)</f>
        <v>226</v>
      </c>
      <c r="P4" s="2">
        <f>SUMIFS('BA History S2'!G:G,'BA History S2'!B:B,A4)-O4</f>
        <v>232</v>
      </c>
      <c r="Q4" s="89">
        <f>LOOKUP(2, 1/('BA History S2'!$B:$B=A4), 'BA History S2'!$AJ:$AJ)</f>
        <v>0.49159999999999998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5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3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600</v>
      </c>
      <c r="G6" s="66">
        <f>AVERAGEIFS('BA History S2'!C:C,'BA History S2'!B:B,A6)</f>
        <v>17.142857142857142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19</v>
      </c>
      <c r="K6" s="75">
        <f>LOOKUP(2, 1/('BA History S2'!$B:$B=A6), 'BA History S2'!$AK:$AK)</f>
        <v>0.45714285714285713</v>
      </c>
      <c r="L6" s="34">
        <f>SUMIFS('BA History S2'!F:F,'BA History S2'!B:B,A6)</f>
        <v>67</v>
      </c>
      <c r="M6" s="2">
        <f>SUMIFS('BA History S2'!E:E,'BA History S2'!B:B,A6)-L6</f>
        <v>73</v>
      </c>
      <c r="N6" s="75">
        <f>LOOKUP(2, 1/('BA History S2'!$B:$B=A6), 'BA History S2'!$AI:$AI)</f>
        <v>0.47857142857142859</v>
      </c>
      <c r="O6" s="34">
        <f>SUMIFS('BA History S2'!H:H,'BA History S2'!B:B,A6)</f>
        <v>286</v>
      </c>
      <c r="P6" s="2">
        <f>SUMIFS('BA History S2'!G:G,'BA History S2'!B:B,A6)-O6</f>
        <v>301</v>
      </c>
      <c r="Q6" s="89">
        <f>LOOKUP(2, 1/('BA History S2'!$B:$B=A6), 'BA History S2'!$AJ:$AJ)</f>
        <v>0.48171428571428582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357</v>
      </c>
      <c r="G7" s="66">
        <f>AVERAGEIFS('BA History S2'!C:C,'BA History S2'!B:B,A7)</f>
        <v>19.833333333333332</v>
      </c>
      <c r="H7" s="35">
        <f t="array" ref="H7">MAX(IF('BA History S2'!B:B=A7, 'BA History S2'!C:C))</f>
        <v>30</v>
      </c>
      <c r="I7" s="34">
        <f>COUNTIFS('BA History S2'!B:B,A7,'BA History S2'!D:D, 1)</f>
        <v>9</v>
      </c>
      <c r="J7" s="2">
        <f>COUNTIFS('BA History S2'!B:B,A7,'BA History S2'!D:D, 0)</f>
        <v>9</v>
      </c>
      <c r="K7" s="75">
        <f>LOOKUP(2, 1/('BA History S2'!$B:$B=A7), 'BA History S2'!$AK:$AK)</f>
        <v>0.5</v>
      </c>
      <c r="L7" s="34">
        <f>SUMIFS('BA History S2'!F:F,'BA History S2'!B:B,A7)</f>
        <v>38</v>
      </c>
      <c r="M7" s="2">
        <f>SUMIFS('BA History S2'!E:E,'BA History S2'!B:B,A7)-L7</f>
        <v>38</v>
      </c>
      <c r="N7" s="75">
        <f>LOOKUP(2, 1/('BA History S2'!$B:$B=A7), 'BA History S2'!$AI:$AI)</f>
        <v>0.49444444444444435</v>
      </c>
      <c r="O7" s="34">
        <f>SUMIFS('BA History S2'!H:H,'BA History S2'!B:B,A7)</f>
        <v>157</v>
      </c>
      <c r="P7" s="2">
        <f>SUMIFS('BA History S2'!G:G,'BA History S2'!B:B,A7)-O7</f>
        <v>154</v>
      </c>
      <c r="Q7" s="89">
        <f>LOOKUP(2, 1/('BA History S2'!$B:$B=A7), 'BA History S2'!$AJ:$AJ)</f>
        <v>0.5099999999999999</v>
      </c>
      <c r="R7" s="2">
        <f>COUNTIFS('BA History S2'!$B:$B,$A$7,'BA History S2'!K:K, 1)</f>
        <v>4</v>
      </c>
      <c r="S7" s="2">
        <f>COUNTIFS('BA History S2'!$B:$B,$A$7,'BA History S2'!L:L, 1)</f>
        <v>1</v>
      </c>
      <c r="T7" s="2">
        <f>COUNTIFS('BA History S2'!$B:$B,$A$7,'BA History S2'!M:M, 1)</f>
        <v>2</v>
      </c>
      <c r="U7" s="2">
        <f>COUNTIFS('BA History S2'!$B:$B,$A$7,'BA History S2'!N:N, 1)</f>
        <v>7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1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5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38</v>
      </c>
      <c r="G8" s="66">
        <f>AVERAGEIFS('BA History S2'!C:C,'BA History S2'!B:B,A8)</f>
        <v>4.75</v>
      </c>
      <c r="H8" s="35">
        <f t="array" ref="H8">MAX(IF('BA History S2'!B:B=A8, 'BA History S2'!C:C))</f>
        <v>9</v>
      </c>
      <c r="I8" s="34">
        <f>COUNTIFS('BA History S2'!B:B,A8,'BA History S2'!D:D, 1)</f>
        <v>6</v>
      </c>
      <c r="J8" s="2">
        <f>COUNTIFS('BA History S2'!B:B,A8,'BA History S2'!D:D, 0)</f>
        <v>2</v>
      </c>
      <c r="K8" s="75">
        <f>LOOKUP(2, 1/('BA History S2'!$B:$B=A8), 'BA History S2'!$AK:$AK)</f>
        <v>0.75</v>
      </c>
      <c r="L8" s="34">
        <f>SUMIFS('BA History S2'!F:F,'BA History S2'!B:B,A8)</f>
        <v>20</v>
      </c>
      <c r="M8" s="2">
        <f>SUMIFS('BA History S2'!E:E,'BA History S2'!B:B,A8)-L8</f>
        <v>11</v>
      </c>
      <c r="N8" s="75">
        <f>LOOKUP(2, 1/('BA History S2'!$B:$B=A8), 'BA History S2'!$AI:$AI)</f>
        <v>0.66874999999999996</v>
      </c>
      <c r="O8" s="34">
        <f>SUMIFS('BA History S2'!H:H,'BA History S2'!B:B,A8)</f>
        <v>72</v>
      </c>
      <c r="P8" s="2">
        <f>SUMIFS('BA History S2'!G:G,'BA History S2'!B:B,A8)-O8</f>
        <v>61</v>
      </c>
      <c r="Q8" s="89">
        <f>LOOKUP(2, 1/('BA History S2'!$B:$B=A8), 'BA History S2'!$AJ:$AJ)</f>
        <v>0.54999999999999993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4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166</v>
      </c>
      <c r="G10" s="66">
        <f>AVERAGEIFS('BA History S2'!C:C,'BA History S2'!B:B,A10)</f>
        <v>12.76923076923077</v>
      </c>
      <c r="H10" s="35">
        <f t="array" ref="H10">MAX(IF('BA History S2'!B:B=A10, 'BA History S2'!C:C))</f>
        <v>24</v>
      </c>
      <c r="I10" s="34">
        <f>COUNTIFS('BA History S2'!B:B,A10,'BA History S2'!D:D, 1)</f>
        <v>9</v>
      </c>
      <c r="J10" s="2">
        <f>COUNTIFS('BA History S2'!B:B,A10,'BA History S2'!D:D, 0)</f>
        <v>4</v>
      </c>
      <c r="K10" s="75">
        <f>LOOKUP(2, 1/('BA History S2'!$B:$B=A10), 'BA History S2'!$AK:$AK)</f>
        <v>0.69230769230769229</v>
      </c>
      <c r="L10" s="34">
        <f>SUMIFS('BA History S2'!F:F,'BA History S2'!B:B,A10)</f>
        <v>32</v>
      </c>
      <c r="M10" s="2">
        <f>SUMIFS('BA History S2'!E:E,'BA History S2'!B:B,A10)-L10</f>
        <v>24</v>
      </c>
      <c r="N10" s="75">
        <f>LOOKUP(2, 1/('BA History S2'!$B:$B=A10), 'BA History S2'!$AI:$AI)</f>
        <v>0.5807692307692307</v>
      </c>
      <c r="O10" s="34">
        <f>SUMIFS('BA History S2'!H:H,'BA History S2'!B:B,A10)</f>
        <v>125</v>
      </c>
      <c r="P10" s="2">
        <f>SUMIFS('BA History S2'!G:G,'BA History S2'!B:B,A10)-O10</f>
        <v>115</v>
      </c>
      <c r="Q10" s="89">
        <f>LOOKUP(2, 1/('BA History S2'!$B:$B=A10), 'BA History S2'!$AJ:$AJ)</f>
        <v>0.52538461538461534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3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127</v>
      </c>
      <c r="G12" s="66">
        <f>AVERAGEIFS('BA History S2'!C:C,'BA History S2'!B:B,A12)</f>
        <v>12.7</v>
      </c>
      <c r="H12" s="35">
        <f t="array" ref="H12">MAX(IF('BA History S2'!B:B=A12, 'BA History S2'!C:C))</f>
        <v>19</v>
      </c>
      <c r="I12" s="34">
        <f>COUNTIFS('BA History S2'!B:B,A12,'BA History S2'!D:D, 1)</f>
        <v>5</v>
      </c>
      <c r="J12" s="2">
        <f>COUNTIFS('BA History S2'!B:B,A12,'BA History S2'!D:D, 0)</f>
        <v>5</v>
      </c>
      <c r="K12" s="75">
        <f>LOOKUP(2, 1/('BA History S2'!$B:$B=A12), 'BA History S2'!$AK:$AK)</f>
        <v>0.5</v>
      </c>
      <c r="L12" s="34">
        <f>SUMIFS('BA History S2'!F:F,'BA History S2'!B:B,A12)</f>
        <v>21</v>
      </c>
      <c r="M12" s="2">
        <f>SUMIFS('BA History S2'!E:E,'BA History S2'!B:B,A12)-L12</f>
        <v>19</v>
      </c>
      <c r="N12" s="75">
        <f>LOOKUP(2, 1/('BA History S2'!$B:$B=A12), 'BA History S2'!$AI:$AI)</f>
        <v>0.54</v>
      </c>
      <c r="O12" s="34">
        <f>SUMIFS('BA History S2'!H:H,'BA History S2'!B:B,A12)</f>
        <v>85</v>
      </c>
      <c r="P12" s="2">
        <f>SUMIFS('BA History S2'!G:G,'BA History S2'!B:B,A12)-O12</f>
        <v>85</v>
      </c>
      <c r="Q12" s="89">
        <f>LOOKUP(2, 1/('BA History S2'!$B:$B=A12), 'BA History S2'!$AJ:$AJ)</f>
        <v>0.5069999999999999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3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2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275</v>
      </c>
      <c r="G13" s="66">
        <f>AVERAGEIFS('BA History S2'!C:C,'BA History S2'!B:B,A13)</f>
        <v>14.473684210526315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12</v>
      </c>
      <c r="K13" s="75">
        <f>LOOKUP(2, 1/('BA History S2'!$B:$B=A13), 'BA History S2'!$AK:$AK)</f>
        <v>0.36842105263157893</v>
      </c>
      <c r="L13" s="34">
        <f>SUMIFS('BA History S2'!F:F,'BA History S2'!B:B,A13)</f>
        <v>37</v>
      </c>
      <c r="M13" s="2">
        <f>SUMIFS('BA History S2'!E:E,'BA History S2'!B:B,A13)-L13</f>
        <v>46</v>
      </c>
      <c r="N13" s="75">
        <f>LOOKUP(2, 1/('BA History S2'!$B:$B=A13), 'BA History S2'!$AI:$AI)</f>
        <v>0.43157894736842101</v>
      </c>
      <c r="O13" s="34">
        <f>SUMIFS('BA History S2'!H:H,'BA History S2'!B:B,A13)</f>
        <v>167</v>
      </c>
      <c r="P13" s="2">
        <f>SUMIFS('BA History S2'!G:G,'BA History S2'!B:B,A13)-O13</f>
        <v>177</v>
      </c>
      <c r="Q13" s="89">
        <f>LOOKUP(2, 1/('BA History S2'!$B:$B=A13), 'BA History S2'!$AJ:$AJ)</f>
        <v>0.48000000000000004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402</v>
      </c>
      <c r="G14" s="66">
        <f>AVERAGEIFS('BA History S2'!C:C,'BA History S2'!B:B,A14)</f>
        <v>17.478260869565219</v>
      </c>
      <c r="H14" s="35">
        <f t="array" ref="H14">MAX(IF('BA History S2'!B:B=A14, 'BA History S2'!C:C))</f>
        <v>24</v>
      </c>
      <c r="I14" s="34">
        <f>COUNTIFS('BA History S2'!B:B,A14,'BA History S2'!D:D, 1)</f>
        <v>9</v>
      </c>
      <c r="J14" s="2">
        <f>COUNTIFS('BA History S2'!B:B,A14,'BA History S2'!D:D, 0)</f>
        <v>14</v>
      </c>
      <c r="K14" s="75">
        <f>LOOKUP(2, 1/('BA History S2'!$B:$B=A14), 'BA History S2'!$AK:$AK)</f>
        <v>0.39130434782608697</v>
      </c>
      <c r="L14" s="34">
        <f>SUMIFS('BA History S2'!F:F,'BA History S2'!B:B,A14)</f>
        <v>41</v>
      </c>
      <c r="M14" s="2">
        <f>SUMIFS('BA History S2'!E:E,'BA History S2'!B:B,A14)-L14</f>
        <v>52</v>
      </c>
      <c r="N14" s="75">
        <f>LOOKUP(2, 1/('BA History S2'!$B:$B=A14), 'BA History S2'!$AI:$AI)</f>
        <v>0.43478260869565216</v>
      </c>
      <c r="O14" s="34">
        <f>SUMIFS('BA History S2'!H:H,'BA History S2'!B:B,A14)</f>
        <v>187</v>
      </c>
      <c r="P14" s="2">
        <f>SUMIFS('BA History S2'!G:G,'BA History S2'!B:B,A14)-O14</f>
        <v>209</v>
      </c>
      <c r="Q14" s="89">
        <f>LOOKUP(2, 1/('BA History S2'!$B:$B=A14), 'BA History S2'!$AJ:$AJ)</f>
        <v>0.46347826086956523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555</v>
      </c>
      <c r="G16" s="66">
        <f>AVERAGEIFS('BA History S2'!C:C,'BA History S2'!B:B,A16)</f>
        <v>16.323529411764707</v>
      </c>
      <c r="H16" s="35">
        <f t="array" ref="H16">MAX(IF('BA History S2'!B:B=A16, 'BA History S2'!C:C))</f>
        <v>31</v>
      </c>
      <c r="I16" s="34">
        <f>COUNTIFS('BA History S2'!B:B,A16,'BA History S2'!D:D, 1)</f>
        <v>18</v>
      </c>
      <c r="J16" s="2">
        <f>COUNTIFS('BA History S2'!B:B,A16,'BA History S2'!D:D, 0)</f>
        <v>16</v>
      </c>
      <c r="K16" s="75">
        <f>LOOKUP(2, 1/('BA History S2'!$B:$B=A16), 'BA History S2'!$AK:$AK)</f>
        <v>0.52941176470588236</v>
      </c>
      <c r="L16" s="34">
        <f>SUMIFS('BA History S2'!F:F,'BA History S2'!B:B,A16)</f>
        <v>72</v>
      </c>
      <c r="M16" s="2">
        <f>SUMIFS('BA History S2'!E:E,'BA History S2'!B:B,A16)-L16</f>
        <v>63</v>
      </c>
      <c r="N16" s="75">
        <f>LOOKUP(2, 1/('BA History S2'!$B:$B=A16), 'BA History S2'!$AI:$AI)</f>
        <v>0.5455882352941176</v>
      </c>
      <c r="O16" s="34">
        <f>SUMIFS('BA History S2'!H:H,'BA History S2'!B:B,A16)</f>
        <v>297</v>
      </c>
      <c r="P16" s="2">
        <f>SUMIFS('BA History S2'!G:G,'BA History S2'!B:B,A16)-O16</f>
        <v>272</v>
      </c>
      <c r="Q16" s="89">
        <f>LOOKUP(2, 1/('BA History S2'!$B:$B=A16), 'BA History S2'!$AJ:$AJ)</f>
        <v>0.53205882352941181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10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5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654</v>
      </c>
      <c r="G18" s="66">
        <f>AVERAGEIFS('BA History S2'!C:C,'BA History S2'!B:B,A18)</f>
        <v>26.16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12</v>
      </c>
      <c r="K18" s="75">
        <f>LOOKUP(2, 1/('BA History S2'!$B:$B=A18), 'BA History S2'!$AK:$AK)</f>
        <v>0.52</v>
      </c>
      <c r="L18" s="34">
        <f>SUMIFS('BA History S2'!F:F,'BA History S2'!B:B,A18)</f>
        <v>52</v>
      </c>
      <c r="M18" s="2">
        <f>SUMIFS('BA History S2'!E:E,'BA History S2'!B:B,A18)-L18</f>
        <v>48</v>
      </c>
      <c r="N18" s="75">
        <f>LOOKUP(2, 1/('BA History S2'!$B:$B=A18), 'BA History S2'!$AI:$AI)</f>
        <v>0.52600000000000002</v>
      </c>
      <c r="O18" s="34">
        <f>SUMIFS('BA History S2'!H:H,'BA History S2'!B:B,A18)</f>
        <v>212</v>
      </c>
      <c r="P18" s="2">
        <f>SUMIFS('BA History S2'!G:G,'BA History S2'!B:B,A18)-O18</f>
        <v>202</v>
      </c>
      <c r="Q18" s="89">
        <f>LOOKUP(2, 1/('BA History S2'!$B:$B=A18), 'BA History S2'!$AJ:$AJ)</f>
        <v>0.5252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5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6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715</v>
      </c>
      <c r="G19" s="66">
        <f>AVERAGEIFS('BA History S2'!C:C,'BA History S2'!B:B,A19)</f>
        <v>20.428571428571427</v>
      </c>
      <c r="H19" s="35">
        <f t="array" ref="H19">MAX(IF('BA History S2'!B:B=A19, 'BA History S2'!C:C))</f>
        <v>33</v>
      </c>
      <c r="I19" s="34">
        <f>COUNTIFS('BA History S2'!B:B,A19,'BA History S2'!D:D, 1)</f>
        <v>23</v>
      </c>
      <c r="J19" s="2">
        <f>COUNTIFS('BA History S2'!B:B,A19,'BA History S2'!D:D, 0)</f>
        <v>12</v>
      </c>
      <c r="K19" s="75">
        <f>LOOKUP(2, 1/('BA History S2'!$B:$B=A19), 'BA History S2'!$AK:$AK)</f>
        <v>0.65714285714285714</v>
      </c>
      <c r="L19" s="34">
        <f>SUMIFS('BA History S2'!F:F,'BA History S2'!B:B,A19)</f>
        <v>80</v>
      </c>
      <c r="M19" s="2">
        <f>SUMIFS('BA History S2'!E:E,'BA History S2'!B:B,A19)-L19</f>
        <v>60</v>
      </c>
      <c r="N19" s="75">
        <f>LOOKUP(2, 1/('BA History S2'!$B:$B=A19), 'BA History S2'!$AI:$AI)</f>
        <v>0.57571428571428573</v>
      </c>
      <c r="O19" s="34">
        <f>SUMIFS('BA History S2'!H:H,'BA History S2'!B:B,A19)</f>
        <v>305</v>
      </c>
      <c r="P19" s="2">
        <f>SUMIFS('BA History S2'!G:G,'BA History S2'!B:B,A19)-O19</f>
        <v>267</v>
      </c>
      <c r="Q19" s="89">
        <f>LOOKUP(2, 1/('BA History S2'!$B:$B=A19), 'BA History S2'!$AJ:$AJ)</f>
        <v>0.5445714285714286</v>
      </c>
      <c r="R19" s="2">
        <f>COUNTIFS('BA History S2'!$B:$B,$A$19,'BA History S2'!K:K, 1)</f>
        <v>4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13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3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273</v>
      </c>
      <c r="G22" s="66">
        <f>AVERAGEIFS('BA History S2'!C:C,'BA History S2'!B:B,A22)</f>
        <v>15.166666666666666</v>
      </c>
      <c r="H22" s="35">
        <f t="array" ref="H22">MAX(IF('BA History S2'!B:B=A22, 'BA History S2'!C:C))</f>
        <v>27</v>
      </c>
      <c r="I22" s="34">
        <f>COUNTIFS('BA History S2'!B:B,A22,'BA History S2'!D:D, 1)</f>
        <v>6</v>
      </c>
      <c r="J22" s="2">
        <f>COUNTIFS('BA History S2'!B:B,A22,'BA History S2'!D:D, 0)</f>
        <v>12</v>
      </c>
      <c r="K22" s="75">
        <f>LOOKUP(2, 1/('BA History S2'!$B:$B=A22), 'BA History S2'!$AK:$AK)</f>
        <v>0.33333333333333331</v>
      </c>
      <c r="L22" s="34">
        <f>SUMIFS('BA History S2'!F:F,'BA History S2'!B:B,A22)</f>
        <v>32</v>
      </c>
      <c r="M22" s="2">
        <f>SUMIFS('BA History S2'!E:E,'BA History S2'!B:B,A22)-L22</f>
        <v>38</v>
      </c>
      <c r="N22" s="75">
        <f>LOOKUP(2, 1/('BA History S2'!$B:$B=A22), 'BA History S2'!$AI:$AI)</f>
        <v>0.47777777777777775</v>
      </c>
      <c r="O22" s="34">
        <f>SUMIFS('BA History S2'!H:H,'BA History S2'!B:B,A22)</f>
        <v>141</v>
      </c>
      <c r="P22" s="2">
        <f>SUMIFS('BA History S2'!G:G,'BA History S2'!B:B,A22)-O22</f>
        <v>155</v>
      </c>
      <c r="Q22" s="89">
        <f>LOOKUP(2, 1/('BA History S2'!$B:$B=A22), 'BA History S2'!$AJ:$AJ)</f>
        <v>0.48000000000000004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217</v>
      </c>
      <c r="G27" s="66">
        <f>AVERAGEIFS('BA History S2'!C:C,'BA History S2'!B:B,A27)</f>
        <v>11.421052631578947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8</v>
      </c>
      <c r="K27" s="75">
        <f>LOOKUP(2, 1/('BA History S2'!$B:$B=A27), 'BA History S2'!$AK:$AK)</f>
        <v>0.57894736842105265</v>
      </c>
      <c r="L27" s="34">
        <f>SUMIFS('BA History S2'!F:F,'BA History S2'!B:B,A27)</f>
        <v>41</v>
      </c>
      <c r="M27" s="2">
        <f>SUMIFS('BA History S2'!E:E,'BA History S2'!B:B,A27)-L27</f>
        <v>38</v>
      </c>
      <c r="N27" s="75">
        <f>LOOKUP(2, 1/('BA History S2'!$B:$B=A27), 'BA History S2'!$AI:$AI)</f>
        <v>0.51052631578947361</v>
      </c>
      <c r="O27" s="34">
        <f>SUMIFS('BA History S2'!H:H,'BA History S2'!B:B,A27)</f>
        <v>168</v>
      </c>
      <c r="P27" s="2">
        <f>SUMIFS('BA History S2'!G:G,'BA History S2'!B:B,A27)-O27</f>
        <v>172</v>
      </c>
      <c r="Q27" s="89">
        <f>LOOKUP(2, 1/('BA History S2'!$B:$B=A27), 'BA History S2'!$AJ:$AJ)</f>
        <v>0.49473684210526309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643</v>
      </c>
      <c r="G33" s="66">
        <f>AVERAGEIFS('BA History S2'!C:C,'BA History S2'!B:B,A33)</f>
        <v>20.09375</v>
      </c>
      <c r="H33" s="35">
        <f t="array" ref="H33">MAX(IF('BA History S2'!B:B=A33, 'BA History S2'!C:C))</f>
        <v>43</v>
      </c>
      <c r="I33" s="34">
        <f>COUNTIFS('BA History S2'!B:B,A33,'BA History S2'!D:D, 1)</f>
        <v>21</v>
      </c>
      <c r="J33" s="2">
        <f>COUNTIFS('BA History S2'!B:B,A33,'BA History S2'!D:D, 0)</f>
        <v>11</v>
      </c>
      <c r="K33" s="75">
        <f>LOOKUP(2, 1/('BA History S2'!$B:$B=A33), 'BA History S2'!$AK:$AK)</f>
        <v>0.65625</v>
      </c>
      <c r="L33" s="34">
        <f>SUMIFS('BA History S2'!F:F,'BA History S2'!B:B,A33)</f>
        <v>72</v>
      </c>
      <c r="M33" s="2">
        <f>SUMIFS('BA History S2'!E:E,'BA History S2'!B:B,A33)-L33</f>
        <v>61</v>
      </c>
      <c r="N33" s="75">
        <f>LOOKUP(2, 1/('BA History S2'!$B:$B=A33), 'BA History S2'!$AI:$AI)</f>
        <v>0.53281250000000002</v>
      </c>
      <c r="O33" s="34">
        <f>SUMIFS('BA History S2'!H:H,'BA History S2'!B:B,A33)</f>
        <v>289</v>
      </c>
      <c r="P33" s="2">
        <f>SUMIFS('BA History S2'!G:G,'BA History S2'!B:B,A33)-O33</f>
        <v>273</v>
      </c>
      <c r="Q33" s="89">
        <f>LOOKUP(2, 1/('BA History S2'!$B:$B=A33), 'BA History S2'!$AJ:$AJ)</f>
        <v>0.51156250000000003</v>
      </c>
      <c r="R33" s="2">
        <f>COUNTIFS('BA History S2'!$B:$B,$A$33,'BA History S2'!K:K, 1)</f>
        <v>5</v>
      </c>
      <c r="S33" s="2">
        <f>COUNTIFS('BA History S2'!$B:$B,$A$33,'BA History S2'!L:L, 1)</f>
        <v>2</v>
      </c>
      <c r="T33" s="2">
        <f>COUNTIFS('BA History S2'!$B:$B,$A$33,'BA History S2'!M:M, 1)</f>
        <v>4</v>
      </c>
      <c r="U33" s="2">
        <f>COUNTIFS('BA History S2'!$B:$B,$A$33,'BA History S2'!N:N, 1)</f>
        <v>9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3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680</v>
      </c>
      <c r="G34" s="66">
        <f>AVERAGEIFS('BA History S2'!C:C,'BA History S2'!B:B,A34)</f>
        <v>19.428571428571427</v>
      </c>
      <c r="H34" s="35">
        <f t="array" ref="H34">MAX(IF('BA History S2'!B:B=A34, 'BA History S2'!C:C))</f>
        <v>38</v>
      </c>
      <c r="I34" s="34">
        <f>COUNTIFS('BA History S2'!B:B,A34,'BA History S2'!D:D, 1)</f>
        <v>13</v>
      </c>
      <c r="J34" s="2">
        <f>COUNTIFS('BA History S2'!B:B,A34,'BA History S2'!D:D, 0)</f>
        <v>22</v>
      </c>
      <c r="K34" s="75">
        <f>LOOKUP(2, 1/('BA History S2'!$B:$B=A34), 'BA History S2'!$AK:$AK)</f>
        <v>0.37142857142857144</v>
      </c>
      <c r="L34" s="34">
        <f>SUMIFS('BA History S2'!F:F,'BA History S2'!B:B,A34)</f>
        <v>65</v>
      </c>
      <c r="M34" s="2">
        <f>SUMIFS('BA History S2'!E:E,'BA History S2'!B:B,A34)-L34</f>
        <v>80</v>
      </c>
      <c r="N34" s="75">
        <f>LOOKUP(2, 1/('BA History S2'!$B:$B=A34), 'BA History S2'!$AI:$AI)</f>
        <v>0.44000000000000006</v>
      </c>
      <c r="O34" s="34">
        <f>SUMIFS('BA History S2'!H:H,'BA History S2'!B:B,A34)</f>
        <v>287</v>
      </c>
      <c r="P34" s="2">
        <f>SUMIFS('BA History S2'!G:G,'BA History S2'!B:B,A34)-O34</f>
        <v>313</v>
      </c>
      <c r="Q34" s="89">
        <f>LOOKUP(2, 1/('BA History S2'!$B:$B=A34), 'BA History S2'!$AJ:$AJ)</f>
        <v>0.47171428571428564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6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7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548</v>
      </c>
      <c r="G36" s="66">
        <f>AVERAGEIFS('BA History S2'!C:C,'BA History S2'!B:B,A36)</f>
        <v>17.125</v>
      </c>
      <c r="H36" s="35">
        <f t="array" ref="H36">MAX(IF('BA History S2'!B:B=A36, 'BA History S2'!C:C))</f>
        <v>28</v>
      </c>
      <c r="I36" s="34">
        <f>COUNTIFS('BA History S2'!B:B,A36,'BA History S2'!D:D, 1)</f>
        <v>17</v>
      </c>
      <c r="J36" s="2">
        <f>COUNTIFS('BA History S2'!B:B,A36,'BA History S2'!D:D, 0)</f>
        <v>15</v>
      </c>
      <c r="K36" s="75">
        <f>LOOKUP(2, 1/('BA History S2'!$B:$B=A36), 'BA History S2'!$AK:$AK)</f>
        <v>0.53125</v>
      </c>
      <c r="L36" s="34">
        <f>SUMIFS('BA History S2'!F:F,'BA History S2'!B:B,A36)</f>
        <v>72</v>
      </c>
      <c r="M36" s="2">
        <f>SUMIFS('BA History S2'!E:E,'BA History S2'!B:B,A36)-L36</f>
        <v>66</v>
      </c>
      <c r="N36" s="75">
        <f>LOOKUP(2, 1/('BA History S2'!$B:$B=A36), 'BA History S2'!$AI:$AI)</f>
        <v>0.53437499999999993</v>
      </c>
      <c r="O36" s="34">
        <f>SUMIFS('BA History S2'!H:H,'BA History S2'!B:B,A36)</f>
        <v>299</v>
      </c>
      <c r="P36" s="2">
        <f>SUMIFS('BA History S2'!G:G,'BA History S2'!B:B,A36)-O36</f>
        <v>280</v>
      </c>
      <c r="Q36" s="89">
        <f>LOOKUP(2, 1/('BA History S2'!$B:$B=A36), 'BA History S2'!$AJ:$AJ)</f>
        <v>0.52187500000000009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8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9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1094</v>
      </c>
      <c r="G38" s="66">
        <f>AVERAGEIFS('BA History S2'!C:C,'BA History S2'!B:B,A38)</f>
        <v>25.441860465116278</v>
      </c>
      <c r="H38" s="35">
        <f t="array" ref="H38">MAX(IF('BA History S2'!B:B=A38, 'BA History S2'!C:C))</f>
        <v>42</v>
      </c>
      <c r="I38" s="34">
        <f>COUNTIFS('BA History S2'!B:B,A38,'BA History S2'!D:D, 1)</f>
        <v>28</v>
      </c>
      <c r="J38" s="2">
        <f>COUNTIFS('BA History S2'!B:B,A38,'BA History S2'!D:D, 0)</f>
        <v>15</v>
      </c>
      <c r="K38" s="75">
        <f>LOOKUP(2, 1/('BA History S2'!$B:$B=A38), 'BA History S2'!$AK:$AK)</f>
        <v>0.65116279069767447</v>
      </c>
      <c r="L38" s="34">
        <f>SUMIFS('BA History S2'!F:F,'BA History S2'!B:B,A38)</f>
        <v>101</v>
      </c>
      <c r="M38" s="2">
        <f>SUMIFS('BA History S2'!E:E,'BA History S2'!B:B,A38)-L38</f>
        <v>75</v>
      </c>
      <c r="N38" s="75">
        <f>LOOKUP(2, 1/('BA History S2'!$B:$B=A38), 'BA History S2'!$AI:$AI)</f>
        <v>0.58488372093023255</v>
      </c>
      <c r="O38" s="34">
        <f>SUMIFS('BA History S2'!H:H,'BA History S2'!B:B,A38)</f>
        <v>387</v>
      </c>
      <c r="P38" s="2">
        <f>SUMIFS('BA History S2'!G:G,'BA History S2'!B:B,A38)-O38</f>
        <v>349</v>
      </c>
      <c r="Q38" s="89">
        <f>LOOKUP(2, 1/('BA History S2'!$B:$B=A38), 'BA History S2'!$AJ:$AJ)</f>
        <v>0.52883720930232569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3</v>
      </c>
      <c r="AG38" s="2">
        <f>COUNTIFS('BA History S2'!$B:$B,$A$38,'BA History S2'!Z:Z, 1)</f>
        <v>14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7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742</v>
      </c>
      <c r="G44" s="66">
        <f>AVERAGEIFS('BA History S2'!C:C,'BA History S2'!B:B,A44)</f>
        <v>25.586206896551722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12</v>
      </c>
      <c r="K44" s="75">
        <f>LOOKUP(2, 1/('BA History S2'!$B:$B=A44), 'BA History S2'!$AK:$AK)</f>
        <v>0.58620689655172409</v>
      </c>
      <c r="L44" s="34">
        <f>SUMIFS('BA History S2'!F:F,'BA History S2'!B:B,A44)</f>
        <v>65</v>
      </c>
      <c r="M44" s="2">
        <f>SUMIFS('BA History S2'!E:E,'BA History S2'!B:B,A44)-L44</f>
        <v>55</v>
      </c>
      <c r="N44" s="75">
        <f>LOOKUP(2, 1/('BA History S2'!$B:$B=A44), 'BA History S2'!$AI:$AI)</f>
        <v>0.55344827586206902</v>
      </c>
      <c r="O44" s="34">
        <f>SUMIFS('BA History S2'!H:H,'BA History S2'!B:B,A44)</f>
        <v>264</v>
      </c>
      <c r="P44" s="2">
        <f>SUMIFS('BA History S2'!G:G,'BA History S2'!B:B,A44)-O44</f>
        <v>243</v>
      </c>
      <c r="Q44" s="89">
        <f>LOOKUP(2, 1/('BA History S2'!$B:$B=A44), 'BA History S2'!$AJ:$AJ)</f>
        <v>0.52310344827586197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492</v>
      </c>
      <c r="G45" s="66">
        <f>AVERAGEIFS('BA History S2'!C:C,'BA History S2'!B:B,A45)</f>
        <v>16.399999999999999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16</v>
      </c>
      <c r="K45" s="75">
        <f>LOOKUP(2, 1/('BA History S2'!$B:$B=A45), 'BA History S2'!$AK:$AK)</f>
        <v>0.46666666666666667</v>
      </c>
      <c r="L45" s="34">
        <f>SUMIFS('BA History S2'!F:F,'BA History S2'!B:B,A45)</f>
        <v>56</v>
      </c>
      <c r="M45" s="2">
        <f>SUMIFS('BA History S2'!E:E,'BA History S2'!B:B,A45)-L45</f>
        <v>65</v>
      </c>
      <c r="N45" s="75">
        <f>LOOKUP(2, 1/('BA History S2'!$B:$B=A45), 'BA History S2'!$AI:$AI)</f>
        <v>0.44833333333333331</v>
      </c>
      <c r="O45" s="34">
        <f>SUMIFS('BA History S2'!H:H,'BA History S2'!B:B,A45)</f>
        <v>242</v>
      </c>
      <c r="P45" s="2">
        <f>SUMIFS('BA History S2'!G:G,'BA History S2'!B:B,A45)-O45</f>
        <v>257</v>
      </c>
      <c r="Q45" s="89">
        <f>LOOKUP(2, 1/('BA History S2'!$B:$B=A45), 'BA History S2'!$AJ:$AJ)</f>
        <v>0.47700000000000004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7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5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68"/>
  <sheetViews>
    <sheetView workbookViewId="0">
      <pane xSplit="2" ySplit="1" topLeftCell="M740" activePane="bottomRight" state="frozen"/>
      <selection pane="topRight" activeCell="C1" sqref="C1"/>
      <selection pane="bottomLeft" activeCell="A2" sqref="A2"/>
      <selection pane="bottomRight" activeCell="AE771" sqref="AE77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</sheetData>
  <autoFilter ref="A1:AK73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workbookViewId="0">
      <selection activeCell="U43" sqref="U4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17</v>
      </c>
      <c r="E3" s="4">
        <f>AVERAGEIFS('Tourney History BA'!C:C,'Tourney History BA'!B:B,A3)</f>
        <v>17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10</v>
      </c>
      <c r="N3" s="2">
        <f>SUMIFS('Tourney History BA'!G:G,'Tourney History BA'!B:B,A3)-M3</f>
        <v>6</v>
      </c>
      <c r="O3" s="88">
        <f>LOOKUP(2, 1/('Tourney History BA'!$B:$B=A3), 'Tourney History BA'!$AJ:$AJ)</f>
        <v>0.63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26</v>
      </c>
      <c r="E4" s="4">
        <f>AVERAGEIFS('Tourney History BA'!C:C,'Tourney History BA'!B:B,A4)</f>
        <v>26</v>
      </c>
      <c r="F4" s="35">
        <f t="array" ref="F4">MAX(IF('Tourney History BA'!B:B=A4, 'Tourney History BA'!C:C))</f>
        <v>26</v>
      </c>
      <c r="G4" s="34">
        <f>COUNTIFS('Tourney History BA'!B:B,A4,'Tourney History BA'!D:D, 1)</f>
        <v>1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3</v>
      </c>
      <c r="K4" s="2">
        <f>SUMIFS('Tourney History BA'!E:E,'Tourney History BA'!B:B,A4)-J4</f>
        <v>1</v>
      </c>
      <c r="L4" s="88">
        <f>LOOKUP(2, 1/('Tourney History BA'!$B:$B=A4), 'Tourney History BA'!$AI:$AI)</f>
        <v>0.75</v>
      </c>
      <c r="M4" s="34">
        <f>SUMIFS('Tourney History BA'!H:H,'Tourney History BA'!B:B,A4)</f>
        <v>9</v>
      </c>
      <c r="N4" s="2">
        <f>SUMIFS('Tourney History BA'!G:G,'Tourney History BA'!B:B,A4)-M4</f>
        <v>7</v>
      </c>
      <c r="O4" s="88">
        <f>LOOKUP(2, 1/('Tourney History BA'!$B:$B=A4), 'Tourney History BA'!$AJ:$AJ)</f>
        <v>0.56000000000000005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1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30</v>
      </c>
      <c r="E6" s="4">
        <f>AVERAGEIFS('Tourney History BA'!C:C,'Tourney History BA'!B:B,A6)</f>
        <v>30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3</v>
      </c>
      <c r="E7" s="4">
        <f>AVERAGEIFS('Tourney History BA'!C:C,'Tourney History BA'!B:B,A7)</f>
        <v>3</v>
      </c>
      <c r="F7" s="35">
        <f t="array" ref="F7">MAX(IF('Tourney History BA'!B:B=A7, 'Tourney History BA'!C:C))</f>
        <v>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10</v>
      </c>
      <c r="N7" s="2">
        <f>SUMIFS('Tourney History BA'!G:G,'Tourney History BA'!B:B,A7)-M7</f>
        <v>6</v>
      </c>
      <c r="O7" s="88">
        <f>LOOKUP(2, 1/('Tourney History BA'!$B:$B=A7), 'Tourney History BA'!$AJ:$AJ)</f>
        <v>0.63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1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3</v>
      </c>
      <c r="K8" s="2">
        <f>SUMIFS('Tourney History BA'!E:E,'Tourney History BA'!B:B,A8)-J8</f>
        <v>1</v>
      </c>
      <c r="L8" s="88">
        <f>LOOKUP(2, 1/('Tourney History BA'!$B:$B=A8), 'Tourney History BA'!$AI:$AI)</f>
        <v>0.75</v>
      </c>
      <c r="M8" s="34">
        <f>SUMIFS('Tourney History BA'!H:H,'Tourney History BA'!B:B,A8)</f>
        <v>9</v>
      </c>
      <c r="N8" s="2">
        <f>SUMIFS('Tourney History BA'!G:G,'Tourney History BA'!B:B,A8)-M8</f>
        <v>7</v>
      </c>
      <c r="O8" s="88">
        <f>LOOKUP(2, 1/('Tourney History BA'!$B:$B=A8), 'Tourney History BA'!$AJ:$AJ)</f>
        <v>0.56000000000000005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1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10</v>
      </c>
      <c r="N13" s="2">
        <f>SUMIFS('Tourney History BA'!G:G,'Tourney History BA'!B:B,A13)-M13</f>
        <v>6</v>
      </c>
      <c r="O13" s="88">
        <f>LOOKUP(2, 1/('Tourney History BA'!$B:$B=A13), 'Tourney History BA'!$AJ:$AJ)</f>
        <v>0.63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37</v>
      </c>
      <c r="E14" s="4">
        <f>AVERAGEIFS('Tourney History BA'!C:C,'Tourney History BA'!B:B,A14)</f>
        <v>37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0</v>
      </c>
      <c r="I14" s="88">
        <f>LOOKUP(2, 1/('Tourney History BA'!$B:$B=A14), 'Tourney History BA'!$AK:$AK)</f>
        <v>1</v>
      </c>
      <c r="J14" s="34">
        <f>SUMIFS('Tourney History BA'!F:F,'Tourney History BA'!B:B,A14)</f>
        <v>3</v>
      </c>
      <c r="K14" s="2">
        <f>SUMIFS('Tourney History BA'!E:E,'Tourney History BA'!B:B,A14)-J14</f>
        <v>1</v>
      </c>
      <c r="L14" s="88">
        <f>LOOKUP(2, 1/('Tourney History BA'!$B:$B=A14), 'Tourney History BA'!$AI:$AI)</f>
        <v>0.75</v>
      </c>
      <c r="M14" s="34">
        <f>SUMIFS('Tourney History BA'!H:H,'Tourney History BA'!B:B,A14)</f>
        <v>10</v>
      </c>
      <c r="N14" s="2">
        <f>SUMIFS('Tourney History BA'!G:G,'Tourney History BA'!B:B,A14)-M14</f>
        <v>6</v>
      </c>
      <c r="O14" s="88">
        <f>LOOKUP(2, 1/('Tourney History BA'!$B:$B=A14), 'Tourney History BA'!$AJ:$AJ)</f>
        <v>0.63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27</v>
      </c>
      <c r="E17" s="4">
        <f>AVERAGEIFS('Tourney History BA'!C:C,'Tourney History BA'!B:B,A17)</f>
        <v>27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28</v>
      </c>
      <c r="E23" s="4">
        <f>AVERAGEIFS('Tourney History BA'!C:C,'Tourney History BA'!B:B,A23)</f>
        <v>28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7</v>
      </c>
      <c r="N23" s="2">
        <f>SUMIFS('Tourney History BA'!G:G,'Tourney History BA'!B:B,A23)-M23</f>
        <v>9</v>
      </c>
      <c r="O23" s="88">
        <f>LOOKUP(2, 1/('Tourney History BA'!$B:$B=A23), 'Tourney History BA'!$AJ:$AJ)</f>
        <v>0.44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32</v>
      </c>
      <c r="E28" s="4">
        <f>AVERAGEIFS('Tourney History BA'!C:C,'Tourney History BA'!B:B,A28)</f>
        <v>32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1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3</v>
      </c>
      <c r="K28" s="2">
        <f>SUMIFS('Tourney History BA'!E:E,'Tourney History BA'!B:B,A28)-J28</f>
        <v>1</v>
      </c>
      <c r="L28" s="88">
        <f>LOOKUP(2, 1/('Tourney History BA'!$B:$B=A28), 'Tourney History BA'!$AI:$AI)</f>
        <v>0.75</v>
      </c>
      <c r="M28" s="34">
        <f>SUMIFS('Tourney History BA'!H:H,'Tourney History BA'!B:B,A28)</f>
        <v>9</v>
      </c>
      <c r="N28" s="2">
        <f>SUMIFS('Tourney History BA'!G:G,'Tourney History BA'!B:B,A28)-M28</f>
        <v>7</v>
      </c>
      <c r="O28" s="88">
        <f>LOOKUP(2, 1/('Tourney History BA'!$B:$B=A28), 'Tourney History BA'!$AJ:$AJ)</f>
        <v>0.56000000000000005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1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38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1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3</v>
      </c>
      <c r="K31" s="2">
        <f>SUMIFS('Tourney History BA'!E:E,'Tourney History BA'!B:B,A31)-J31</f>
        <v>1</v>
      </c>
      <c r="L31" s="88">
        <f>LOOKUP(2, 1/('Tourney History BA'!$B:$B=A31), 'Tourney History BA'!$AI:$AI)</f>
        <v>0.75</v>
      </c>
      <c r="M31" s="34">
        <f>SUMIFS('Tourney History BA'!H:H,'Tourney History BA'!B:B,A31)</f>
        <v>9</v>
      </c>
      <c r="N31" s="2">
        <f>SUMIFS('Tourney History BA'!G:G,'Tourney History BA'!B:B,A31)-M31</f>
        <v>7</v>
      </c>
      <c r="O31" s="88">
        <f>LOOKUP(2, 1/('Tourney History BA'!$B:$B=A31), 'Tourney History BA'!$AJ:$AJ)</f>
        <v>0.56000000000000005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1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1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tabSelected="1" workbookViewId="0">
      <selection activeCell="H23" sqref="H23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v2'!J52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v2'!J41</f>
        <v>16</v>
      </c>
      <c r="C11" s="1" t="s">
        <v>235</v>
      </c>
      <c r="D11" s="1">
        <f t="shared" si="0"/>
        <v>1</v>
      </c>
      <c r="E11" s="100">
        <f t="shared" si="1"/>
        <v>16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v2'!J34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v2'!J48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v2'!J55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v2'!J47</f>
        <v>18.5</v>
      </c>
      <c r="C25" s="1" t="s">
        <v>234</v>
      </c>
      <c r="D25" s="1">
        <f t="shared" si="0"/>
        <v>0.5</v>
      </c>
      <c r="E25" s="100">
        <f t="shared" si="1"/>
        <v>16.1875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18</v>
      </c>
      <c r="C28" s="1" t="s">
        <v>234</v>
      </c>
      <c r="D28" s="1">
        <f t="shared" si="0"/>
        <v>0.5</v>
      </c>
      <c r="E28" s="100">
        <f t="shared" si="1"/>
        <v>15.75</v>
      </c>
    </row>
    <row r="29" spans="1:5" x14ac:dyDescent="0.25">
      <c r="A29" s="2" t="s">
        <v>6</v>
      </c>
      <c r="B29" s="4">
        <f>'Old Bow v2'!J51</f>
        <v>20</v>
      </c>
      <c r="C29" s="1" t="s">
        <v>233</v>
      </c>
      <c r="D29" s="1">
        <f t="shared" si="0"/>
        <v>0.25</v>
      </c>
      <c r="E29" s="100">
        <f t="shared" si="1"/>
        <v>16.25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12.5</v>
      </c>
      <c r="C37" s="1" t="s">
        <v>233</v>
      </c>
      <c r="D37" s="1">
        <f t="shared" si="2"/>
        <v>0.25</v>
      </c>
      <c r="E37" s="100">
        <f t="shared" si="1"/>
        <v>10.15625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16</v>
      </c>
      <c r="D3" s="1">
        <f t="shared" si="0"/>
        <v>0</v>
      </c>
      <c r="E3" s="100">
        <f t="shared" ref="E3:E62" si="1">(0.75*B3)+(0.25*B3*D3)</f>
        <v>12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</v>
      </c>
      <c r="D5" s="1">
        <f t="shared" si="0"/>
        <v>0</v>
      </c>
      <c r="E5" s="100">
        <f t="shared" si="1"/>
        <v>10.5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20.5</v>
      </c>
      <c r="D10" s="1">
        <f t="shared" si="0"/>
        <v>0</v>
      </c>
      <c r="E10" s="100">
        <f t="shared" si="1"/>
        <v>15.375</v>
      </c>
    </row>
    <row r="11" spans="1:5" x14ac:dyDescent="0.25">
      <c r="A11" s="2" t="s">
        <v>214</v>
      </c>
      <c r="B11" s="4">
        <f>LOOKUP(A11,'BA v2'!A:A,'BA v2'!H:H)</f>
        <v>4</v>
      </c>
      <c r="D11" s="1">
        <f t="shared" si="0"/>
        <v>0</v>
      </c>
      <c r="E11" s="100">
        <f t="shared" si="1"/>
        <v>3</v>
      </c>
    </row>
    <row r="12" spans="1:5" x14ac:dyDescent="0.25">
      <c r="A12" s="2" t="s">
        <v>25</v>
      </c>
      <c r="B12" s="4">
        <f>LOOKUP(A12,'BA v2'!A:A,'BA v2'!H:H)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v2'!H:H)</f>
        <v>12</v>
      </c>
      <c r="D13" s="1">
        <f t="shared" si="0"/>
        <v>0</v>
      </c>
      <c r="E13" s="100">
        <f t="shared" si="1"/>
        <v>9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11.5</v>
      </c>
      <c r="D15" s="1">
        <f t="shared" si="0"/>
        <v>0</v>
      </c>
      <c r="E15" s="100">
        <f t="shared" si="1"/>
        <v>8.625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14</v>
      </c>
      <c r="D21" s="1">
        <f t="shared" si="0"/>
        <v>0</v>
      </c>
      <c r="E21" s="100">
        <f t="shared" si="1"/>
        <v>10.5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</v>
      </c>
      <c r="D38" s="1">
        <f t="shared" si="0"/>
        <v>0</v>
      </c>
      <c r="E38" s="100">
        <f t="shared" si="1"/>
        <v>12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15.5</v>
      </c>
      <c r="D44" s="1">
        <f t="shared" si="0"/>
        <v>0</v>
      </c>
      <c r="E44" s="100">
        <f t="shared" si="1"/>
        <v>11.625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25.5</v>
      </c>
      <c r="D59" s="1">
        <f t="shared" si="0"/>
        <v>0</v>
      </c>
      <c r="E59" s="100">
        <f t="shared" si="1"/>
        <v>19.125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2026-06-12T01:01:44Z</dcterms:modified>
</cp:coreProperties>
</file>