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B74707E-C230-4F5B-9D3C-2D1305726FA2}" xr6:coauthVersionLast="47" xr6:coauthVersionMax="47" xr10:uidLastSave="{00000000-0000-0000-0000-000000000000}"/>
  <bookViews>
    <workbookView xWindow="-28920" yWindow="-120" windowWidth="29040" windowHeight="15720" activeTab="2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S3'!$A$1:$AS$41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S3'!$A$1:$AD$769</definedName>
    <definedName name="_xlnm._FilterDatabase" localSheetId="5" hidden="1">'OB Season 2'!$A$1:$AI$55</definedName>
    <definedName name="_xlnm._FilterDatabase" localSheetId="2" hidden="1">'OB Season 3'!$A$1:$AI$63</definedName>
    <definedName name="_xlnm._FilterDatabase" localSheetId="0" hidden="1">'Old Bow v2'!$A$1:$AJ$70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49" i="26" l="1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N16" i="11"/>
  <c r="O16" i="11"/>
  <c r="P16" i="11" s="1"/>
  <c r="Q16" i="11"/>
  <c r="R16" i="11"/>
  <c r="S16" i="11" s="1"/>
  <c r="T16" i="1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AI50" i="11"/>
  <c r="AJ50" i="11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S39" i="28"/>
  <c r="G39" i="28"/>
  <c r="H39" i="28"/>
  <c r="I39" i="28" a="1"/>
  <c r="I39" i="28" s="1"/>
  <c r="J39" i="28"/>
  <c r="K39" i="28"/>
  <c r="L39" i="28"/>
  <c r="M39" i="28"/>
  <c r="N39" i="28" s="1"/>
  <c r="O39" i="28"/>
  <c r="P39" i="28"/>
  <c r="Q39" i="28" s="1"/>
  <c r="R3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S30" i="28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H33" i="26"/>
  <c r="I33" i="26"/>
  <c r="J33" i="26" a="1"/>
  <c r="J33" i="26" s="1"/>
  <c r="K33" i="26"/>
  <c r="L33" i="26"/>
  <c r="M33" i="26"/>
  <c r="N33" i="26"/>
  <c r="O33" i="26" s="1"/>
  <c r="P33" i="26"/>
  <c r="Q33" i="26"/>
  <c r="R33" i="26" s="1"/>
  <c r="S33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N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39" i="26" l="1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H39" i="26"/>
  <c r="I39" i="26"/>
  <c r="J39" i="26" a="1"/>
  <c r="J39" i="26" s="1"/>
  <c r="K39" i="26"/>
  <c r="L39" i="26"/>
  <c r="M39" i="26"/>
  <c r="N39" i="26"/>
  <c r="O39" i="26" s="1"/>
  <c r="P39" i="26"/>
  <c r="Q39" i="26"/>
  <c r="R39" i="26" s="1"/>
  <c r="S39" i="26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U42" i="11"/>
  <c r="H42" i="11"/>
  <c r="I42" i="11"/>
  <c r="J42" i="11" a="1"/>
  <c r="J42" i="11" s="1"/>
  <c r="K42" i="11" a="1"/>
  <c r="K42" i="11" s="1"/>
  <c r="L42" i="11"/>
  <c r="M42" i="11"/>
  <c r="N42" i="11"/>
  <c r="O42" i="11"/>
  <c r="P42" i="11" s="1"/>
  <c r="R42" i="11"/>
  <c r="S42" i="11" s="1"/>
  <c r="T42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2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T64" i="26"/>
  <c r="H64" i="26"/>
  <c r="I64" i="26"/>
  <c r="J64" i="26" a="1"/>
  <c r="J64" i="26" s="1"/>
  <c r="K64" i="26"/>
  <c r="L64" i="26"/>
  <c r="M64" i="26"/>
  <c r="N64" i="26"/>
  <c r="O64" i="26" s="1"/>
  <c r="P64" i="26"/>
  <c r="Q64" i="26"/>
  <c r="R64" i="26" s="1"/>
  <c r="S64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AJ71" i="11"/>
  <c r="U71" i="11"/>
  <c r="H71" i="11"/>
  <c r="I71" i="11"/>
  <c r="J71" i="11" a="1"/>
  <c r="J71" i="11" s="1"/>
  <c r="K71" i="11" a="1"/>
  <c r="K71" i="11" s="1"/>
  <c r="L71" i="11"/>
  <c r="M71" i="11"/>
  <c r="N71" i="11"/>
  <c r="O71" i="11"/>
  <c r="P71" i="11" s="1"/>
  <c r="Q71" i="11"/>
  <c r="R71" i="11"/>
  <c r="S71" i="11" s="1"/>
  <c r="T71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AJ60" i="11"/>
  <c r="U60" i="11"/>
  <c r="H60" i="11"/>
  <c r="I60" i="11"/>
  <c r="J60" i="11" a="1"/>
  <c r="J60" i="11" s="1"/>
  <c r="K60" i="11" a="1"/>
  <c r="K60" i="11" s="1"/>
  <c r="L60" i="11"/>
  <c r="M60" i="11"/>
  <c r="O60" i="11"/>
  <c r="P60" i="11" s="1"/>
  <c r="Q60" i="11"/>
  <c r="R60" i="11"/>
  <c r="S60" i="11" s="1"/>
  <c r="T60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0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S35" i="28"/>
  <c r="S34" i="28"/>
  <c r="S33" i="28"/>
  <c r="S32" i="28"/>
  <c r="S31" i="28"/>
  <c r="S29" i="28"/>
  <c r="S28" i="28"/>
  <c r="S27" i="28"/>
  <c r="S26" i="28"/>
  <c r="S25" i="28"/>
  <c r="S24" i="28"/>
  <c r="S23" i="28"/>
  <c r="S22" i="28"/>
  <c r="S21" i="28"/>
  <c r="S20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29" i="28"/>
  <c r="H29" i="28"/>
  <c r="I29" i="28" a="1"/>
  <c r="I29" i="28" s="1"/>
  <c r="J29" i="28"/>
  <c r="K29" i="28"/>
  <c r="L29" i="28"/>
  <c r="M29" i="28"/>
  <c r="N29" i="28" s="1"/>
  <c r="O29" i="28"/>
  <c r="P29" i="28"/>
  <c r="Q29" i="28" s="1"/>
  <c r="R29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7" i="28"/>
  <c r="G17" i="28"/>
  <c r="H17" i="28"/>
  <c r="I17" i="28" a="1"/>
  <c r="I17" i="28" s="1"/>
  <c r="J17" i="28"/>
  <c r="K17" i="28"/>
  <c r="L17" i="28"/>
  <c r="M17" i="28"/>
  <c r="N17" i="28" s="1"/>
  <c r="O17" i="28"/>
  <c r="P17" i="28"/>
  <c r="Q17" i="28" s="1"/>
  <c r="R17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2" i="28"/>
  <c r="H32" i="28"/>
  <c r="I32" i="28" a="1"/>
  <c r="I32" i="28" s="1"/>
  <c r="J32" i="28"/>
  <c r="K32" i="28"/>
  <c r="L32" i="28"/>
  <c r="M32" i="28"/>
  <c r="N32" i="28" s="1"/>
  <c r="O32" i="28"/>
  <c r="P32" i="28"/>
  <c r="Q32" i="28" s="1"/>
  <c r="R32" i="28"/>
  <c r="G26" i="28"/>
  <c r="H26" i="28"/>
  <c r="I26" i="28" a="1"/>
  <c r="I26" i="28" s="1"/>
  <c r="J26" i="28"/>
  <c r="K26" i="28"/>
  <c r="L26" i="28"/>
  <c r="M26" i="28"/>
  <c r="N26" i="28" s="1"/>
  <c r="O26" i="28"/>
  <c r="P26" i="28"/>
  <c r="Q26" i="28" s="1"/>
  <c r="R26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S14" i="28"/>
  <c r="G14" i="28"/>
  <c r="H14" i="28"/>
  <c r="I14" i="28" a="1"/>
  <c r="I14" i="28" s="1"/>
  <c r="J14" i="28"/>
  <c r="K14" i="28"/>
  <c r="L14" i="28"/>
  <c r="M14" i="28"/>
  <c r="N14" i="28" s="1"/>
  <c r="O14" i="28"/>
  <c r="P14" i="28"/>
  <c r="Q14" i="28" s="1"/>
  <c r="R14" i="28"/>
  <c r="S9" i="28"/>
  <c r="G9" i="28"/>
  <c r="H9" i="28"/>
  <c r="I9" i="28" a="1"/>
  <c r="I9" i="28" s="1"/>
  <c r="J9" i="28"/>
  <c r="K9" i="28"/>
  <c r="L9" i="28"/>
  <c r="M9" i="28"/>
  <c r="N9" i="28" s="1"/>
  <c r="O9" i="28"/>
  <c r="P9" i="28"/>
  <c r="Q9" i="28" s="1"/>
  <c r="R9" i="28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AJ58" i="11"/>
  <c r="U58" i="11"/>
  <c r="H58" i="11"/>
  <c r="I58" i="11"/>
  <c r="J58" i="11" a="1"/>
  <c r="J58" i="11" s="1"/>
  <c r="K58" i="11" a="1"/>
  <c r="K58" i="11" s="1"/>
  <c r="L58" i="11"/>
  <c r="M58" i="11"/>
  <c r="N58" i="11"/>
  <c r="O58" i="11"/>
  <c r="P58" i="11" s="1"/>
  <c r="Q58" i="11"/>
  <c r="R58" i="11"/>
  <c r="S58" i="11" s="1"/>
  <c r="T58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T51" i="26"/>
  <c r="H51" i="26"/>
  <c r="I51" i="26"/>
  <c r="J51" i="26" a="1"/>
  <c r="J51" i="26" s="1"/>
  <c r="K51" i="26"/>
  <c r="L51" i="26"/>
  <c r="M51" i="26"/>
  <c r="N51" i="26"/>
  <c r="O51" i="26" s="1"/>
  <c r="P51" i="26"/>
  <c r="Q51" i="26"/>
  <c r="R51" i="26" s="1"/>
  <c r="S51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1" i="28"/>
  <c r="R41" i="28"/>
  <c r="P41" i="28"/>
  <c r="Q41" i="28" s="1"/>
  <c r="O41" i="28"/>
  <c r="M41" i="28"/>
  <c r="N41" i="28" s="1"/>
  <c r="L41" i="28"/>
  <c r="K41" i="28"/>
  <c r="J41" i="28"/>
  <c r="I41" i="28" a="1"/>
  <c r="I41" i="28" s="1"/>
  <c r="H41" i="28"/>
  <c r="G41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S36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R31" i="28"/>
  <c r="P31" i="28"/>
  <c r="Q31" i="28" s="1"/>
  <c r="O31" i="28"/>
  <c r="M31" i="28"/>
  <c r="N31" i="28" s="1"/>
  <c r="L31" i="28"/>
  <c r="K31" i="28"/>
  <c r="J31" i="28"/>
  <c r="I31" i="28" a="1"/>
  <c r="I31" i="28" s="1"/>
  <c r="H31" i="28"/>
  <c r="G31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7" i="28"/>
  <c r="P27" i="28"/>
  <c r="Q27" i="28" s="1"/>
  <c r="O27" i="28"/>
  <c r="M27" i="28"/>
  <c r="N27" i="28" s="1"/>
  <c r="L27" i="28"/>
  <c r="K27" i="28"/>
  <c r="J27" i="28"/>
  <c r="I27" i="28" a="1"/>
  <c r="I27" i="28" s="1"/>
  <c r="H27" i="28"/>
  <c r="G27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21" i="28"/>
  <c r="P21" i="28"/>
  <c r="Q21" i="28" s="1"/>
  <c r="O21" i="28"/>
  <c r="M21" i="28"/>
  <c r="N21" i="28" s="1"/>
  <c r="L21" i="28"/>
  <c r="K21" i="28"/>
  <c r="J21" i="28"/>
  <c r="I21" i="28" a="1"/>
  <c r="I21" i="28" s="1"/>
  <c r="H21" i="28"/>
  <c r="G21" i="28"/>
  <c r="R35" i="28"/>
  <c r="P35" i="28"/>
  <c r="Q35" i="28" s="1"/>
  <c r="O35" i="28"/>
  <c r="M35" i="28"/>
  <c r="N35" i="28" s="1"/>
  <c r="L35" i="28"/>
  <c r="K35" i="28"/>
  <c r="J35" i="28"/>
  <c r="I35" i="28" a="1"/>
  <c r="I35" i="28" s="1"/>
  <c r="H35" i="28"/>
  <c r="G35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5" i="28"/>
  <c r="R15" i="28"/>
  <c r="P15" i="28"/>
  <c r="Q15" i="28" s="1"/>
  <c r="O15" i="28"/>
  <c r="M15" i="28"/>
  <c r="N15" i="28" s="1"/>
  <c r="L15" i="28"/>
  <c r="K15" i="28"/>
  <c r="J15" i="28"/>
  <c r="I15" i="28" a="1"/>
  <c r="I15" i="28" s="1"/>
  <c r="H15" i="28"/>
  <c r="G15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11" i="28"/>
  <c r="R11" i="28"/>
  <c r="P11" i="28"/>
  <c r="Q11" i="28" s="1"/>
  <c r="O11" i="28"/>
  <c r="M11" i="28"/>
  <c r="N11" i="28" s="1"/>
  <c r="L11" i="28"/>
  <c r="K11" i="28"/>
  <c r="J11" i="28"/>
  <c r="I11" i="28" a="1"/>
  <c r="I11" i="28" s="1"/>
  <c r="H11" i="28"/>
  <c r="G11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7" i="28"/>
  <c r="R7" i="28"/>
  <c r="P7" i="28"/>
  <c r="Q7" i="28" s="1"/>
  <c r="O7" i="28"/>
  <c r="M7" i="28"/>
  <c r="N7" i="28" s="1"/>
  <c r="L7" i="28"/>
  <c r="K7" i="28"/>
  <c r="J7" i="28"/>
  <c r="I7" i="28" a="1"/>
  <c r="I7" i="28" s="1"/>
  <c r="H7" i="28"/>
  <c r="G7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F49" i="19" a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F47" i="19" a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F46" i="19" a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O63" i="26"/>
  <c r="N63" i="26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Q57" i="26"/>
  <c r="R57" i="26" s="1"/>
  <c r="P57" i="26"/>
  <c r="N57" i="26"/>
  <c r="O57" i="26" s="1"/>
  <c r="M57" i="26"/>
  <c r="L57" i="26"/>
  <c r="K57" i="26"/>
  <c r="J57" i="26" a="1"/>
  <c r="J57" i="26" s="1"/>
  <c r="I57" i="26"/>
  <c r="H57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Q55" i="26"/>
  <c r="R55" i="26" s="1"/>
  <c r="P55" i="26"/>
  <c r="N55" i="26"/>
  <c r="O55" i="26" s="1"/>
  <c r="M55" i="26"/>
  <c r="L55" i="26"/>
  <c r="K55" i="26"/>
  <c r="J55" i="26" a="1"/>
  <c r="J55" i="26" s="1"/>
  <c r="I55" i="26"/>
  <c r="H55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Q41" i="26"/>
  <c r="R41" i="26" s="1"/>
  <c r="P41" i="26"/>
  <c r="N41" i="26"/>
  <c r="O41" i="26" s="1"/>
  <c r="M41" i="26"/>
  <c r="L41" i="26"/>
  <c r="K41" i="26"/>
  <c r="J41" i="26" a="1"/>
  <c r="J41" i="26" s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Q35" i="26"/>
  <c r="R35" i="26" s="1"/>
  <c r="P35" i="26"/>
  <c r="N35" i="26"/>
  <c r="O35" i="26" s="1"/>
  <c r="M35" i="26"/>
  <c r="L35" i="26"/>
  <c r="K35" i="26"/>
  <c r="J35" i="26" a="1"/>
  <c r="J35" i="26" s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Q34" i="26"/>
  <c r="R34" i="26" s="1"/>
  <c r="P34" i="26"/>
  <c r="N34" i="26"/>
  <c r="O34" i="26" s="1"/>
  <c r="M34" i="26"/>
  <c r="L34" i="26"/>
  <c r="K34" i="26"/>
  <c r="J34" i="26" a="1"/>
  <c r="J34" i="26" s="1"/>
  <c r="I34" i="26"/>
  <c r="H34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 a="1"/>
  <c r="J28" i="26" s="1"/>
  <c r="I28" i="26"/>
  <c r="H28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44" i="22" s="1"/>
  <c r="E44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7" i="22" s="1"/>
  <c r="E7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5" i="22" s="1"/>
  <c r="E5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18" i="22" s="1"/>
  <c r="E18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56" i="22" s="1"/>
  <c r="E56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8" i="22" s="1"/>
  <c r="E28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B3" i="22" s="1"/>
  <c r="E3" i="22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29" i="22" s="1"/>
  <c r="E29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27" i="22" s="1"/>
  <c r="E27" i="22" s="1"/>
  <c r="I61" i="11"/>
  <c r="H61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4" i="22" s="1"/>
  <c r="E4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17" i="22" s="1"/>
  <c r="E17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25" i="22" s="1"/>
  <c r="E25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54" i="22" s="1"/>
  <c r="E54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15" i="22" s="1"/>
  <c r="E15" i="22" s="1"/>
  <c r="I51" i="11"/>
  <c r="H51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49" i="22" s="1"/>
  <c r="E49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4" i="22" s="1"/>
  <c r="E2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1" i="22" s="1"/>
  <c r="E11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2" i="22" s="1"/>
  <c r="E2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19" i="22" s="1"/>
  <c r="E1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53" i="22" s="1"/>
  <c r="E53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30" i="22" s="1"/>
  <c r="E30" i="22" s="1"/>
  <c r="I43" i="11"/>
  <c r="H43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3" i="22" s="1"/>
  <c r="E13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0" i="22" s="1"/>
  <c r="E40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6" i="22" s="1"/>
  <c r="E16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45" i="22" s="1"/>
  <c r="E45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33" i="22" s="1"/>
  <c r="E33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21" i="22" s="1"/>
  <c r="E21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39" i="22" s="1"/>
  <c r="E39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23" i="22" s="1"/>
  <c r="E2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42" i="22" s="1"/>
  <c r="E42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10" i="22" s="1"/>
  <c r="E10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<sst xmlns="http://schemas.openxmlformats.org/spreadsheetml/2006/main" count="9491" uniqueCount="264">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</sst>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6" sqref="A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1013</v>
      </c>
      <c r="I5" s="4">
        <f>AVERAGEIFS('OB History'!C:C,'OB History'!B:B,A5)</f>
        <v>19.48076923076923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26</v>
      </c>
      <c r="M5" s="2">
        <f>COUNTIFS('OB History'!B:B,A5,'OB History'!D:D, 0)</f>
        <v>26</v>
      </c>
      <c r="N5" s="42">
        <f>LOOKUP(2, 1/('OB History'!$B:$B=A5), 'OB History'!$AD:$AD)</f>
        <v>0.5</v>
      </c>
      <c r="O5" s="12">
        <f>SUMIFS('OB History'!F:F,'OB History'!B:B,A5)</f>
        <v>99</v>
      </c>
      <c r="P5" s="2">
        <f>SUMIFS('OB History'!E:E,'OB History'!B:B,A5)-O5</f>
        <v>110</v>
      </c>
      <c r="Q5" s="42">
        <f>LOOKUP(2, 1/('OB History'!$B:$B=A5), 'OB History'!$AB:$AB)</f>
        <v>0.46115384615384614</v>
      </c>
      <c r="R5" s="12">
        <f>SUMIFS('OB History'!H:H,'OB History'!B:B,A5)</f>
        <v>410</v>
      </c>
      <c r="S5" s="2">
        <f>SUMIFS('OB History'!G:G,'OB History'!B:B,A5)-R5</f>
        <v>442</v>
      </c>
      <c r="T5" s="42">
        <f>LOOKUP(2, 1/('OB History'!$B:$B=A5), 'OB History'!$AC:$AC)</f>
        <v>0.47365384615384615</v>
      </c>
      <c r="U5" s="2">
        <f>COUNTIFS('OB History'!$B:$B,$A$5,'OB History'!K:K, 1)</f>
        <v>4</v>
      </c>
      <c r="V5" s="2">
        <f>COUNTIFS('OB History'!$B:$B,$A$5,'OB History'!L:L, 1)</f>
        <v>6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14</v>
      </c>
      <c r="AI5" s="2">
        <f>COUNTIFS('OB History'!$B:$B,$A$5,'OB History'!Y:Y, 1)</f>
        <v>15</v>
      </c>
      <c r="AJ5" s="2">
        <f>COUNTIFS('OB History'!$B:$B,$A$5,'OB History'!Z:Z, 1)</f>
        <v>21</v>
      </c>
    </row>
    <row r="6" spans="1:36" x14ac:dyDescent="0.25">
      <c r="A6" s="2" t="s">
        <v>247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260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70</v>
      </c>
      <c r="C8" s="2" t="s">
        <v>70</v>
      </c>
      <c r="D8" s="3">
        <v>2</v>
      </c>
      <c r="E8" s="3">
        <v>1</v>
      </c>
      <c r="F8" s="3"/>
      <c r="G8" s="3"/>
      <c r="H8" s="12">
        <f>SUMIFS('OB History'!C:C,'OB History'!B:B,A8)</f>
        <v>538</v>
      </c>
      <c r="I8" s="4">
        <f>AVERAGEIFS('OB History'!C:C,'OB History'!B:B,A8)</f>
        <v>19.214285714285715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18</v>
      </c>
      <c r="M8" s="2">
        <f>COUNTIFS('OB History'!B:B,A8,'OB History'!D:D, 0)</f>
        <v>10</v>
      </c>
      <c r="N8" s="42">
        <f>LOOKUP(2, 1/('OB History'!$B:$B=A8), 'OB History'!$AD:$AD)</f>
        <v>0.6428571428571429</v>
      </c>
      <c r="O8" s="12">
        <f>SUMIFS('OB History'!F:F,'OB History'!B:B,A8)</f>
        <v>66</v>
      </c>
      <c r="P8" s="2">
        <f>SUMIFS('OB History'!E:E,'OB History'!B:B,A8)-O8</f>
        <v>52</v>
      </c>
      <c r="Q8" s="42">
        <f>LOOKUP(2, 1/('OB History'!$B:$B=A8), 'OB History'!$AB:$AB)</f>
        <v>0.55964285714285711</v>
      </c>
      <c r="R8" s="12">
        <f>SUMIFS('OB History'!H:H,'OB History'!B:B,A8)</f>
        <v>257</v>
      </c>
      <c r="S8" s="2">
        <f>SUMIFS('OB History'!G:G,'OB History'!B:B,A8)-R8</f>
        <v>231</v>
      </c>
      <c r="T8" s="42">
        <f>LOOKUP(2, 1/('OB History'!$B:$B=A8), 'OB History'!$AC:$AC)</f>
        <v>0.53035714285714275</v>
      </c>
      <c r="U8" s="2">
        <f>COUNTIFS('OB History'!$B:$B,$A$8,'OB History'!K:K, 1)</f>
        <v>7</v>
      </c>
      <c r="V8" s="2">
        <f>COUNTIFS('OB History'!$B:$B,$A$8,'OB History'!L:L, 1)</f>
        <v>7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2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3</v>
      </c>
      <c r="AH8" s="2">
        <f>COUNTIFS('OB History'!$B:$B,$A$8,'OB History'!X:X, 1)</f>
        <v>10</v>
      </c>
      <c r="AI8" s="2">
        <f>COUNTIFS('OB History'!$B:$B,$A$8,'OB History'!Y:Y, 1)</f>
        <v>10</v>
      </c>
      <c r="AJ8" s="2">
        <f>COUNTIFS('OB History'!$B:$B,$A$8,'OB History'!Z:Z, 1)</f>
        <v>7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113</v>
      </c>
      <c r="I9" s="4">
        <f>AVERAGEIFS('OB History'!C:C,'OB History'!B:B,A9)</f>
        <v>11.3</v>
      </c>
      <c r="J9" s="4">
        <f t="array" ref="J9">MEDIAN(IF('OB History'!B:B=A9, 'OB History'!C:C))</f>
        <v>10</v>
      </c>
      <c r="K9" s="13">
        <f t="array" ref="K9">MAX(IF('OB History'!B:B=A9, 'OB History'!C:C))</f>
        <v>18</v>
      </c>
      <c r="L9" s="12">
        <f>COUNTIFS('OB History'!B:B,A9,'OB History'!D:D, 1)</f>
        <v>5</v>
      </c>
      <c r="M9" s="2">
        <f>COUNTIFS('OB History'!B:B,A9,'OB History'!D:D, 0)</f>
        <v>5</v>
      </c>
      <c r="N9" s="42">
        <f>LOOKUP(2, 1/('OB History'!$B:$B=A9), 'OB History'!$AD:$AD)</f>
        <v>0.5</v>
      </c>
      <c r="O9" s="12">
        <f>SUMIFS('OB History'!F:F,'OB History'!B:B,A9)</f>
        <v>22</v>
      </c>
      <c r="P9" s="2">
        <f>SUMIFS('OB History'!E:E,'OB History'!B:B,A9)-O9</f>
        <v>19</v>
      </c>
      <c r="Q9" s="42">
        <f>LOOKUP(2, 1/('OB History'!$B:$B=A9), 'OB History'!$AB:$AB)</f>
        <v>0.55500000000000005</v>
      </c>
      <c r="R9" s="12">
        <f>SUMIFS('OB History'!H:H,'OB History'!B:B,'Old Bow v2'!A9)</f>
        <v>92</v>
      </c>
      <c r="S9" s="2">
        <f>SUMIFS('OB History'!G:G,'OB History'!B:B,'Old Bow v2'!A9)-R9</f>
        <v>80</v>
      </c>
      <c r="T9" s="42">
        <f>LOOKUP(2, 1/('OB History'!$B:$B=A9), 'OB History'!$AC:$AC)</f>
        <v>0.55599999999999983</v>
      </c>
      <c r="U9" s="2">
        <f>COUNTIFS('OB History'!$B:$B,$A$9,'OB History'!K:K, 1)</f>
        <v>1</v>
      </c>
      <c r="V9" s="2">
        <f>COUNTIFS('OB History'!$B:$B,$A$9,'OB History'!L:L, 1)</f>
        <v>4</v>
      </c>
      <c r="W9" s="2">
        <f>COUNTIFS('OB History'!$B:$B,$A$9,'OB History'!M:M, 1)</f>
        <v>0</v>
      </c>
      <c r="X9" s="2">
        <f>COUNTIFS('OB History'!$B:$B,$A$9,'OB History'!N:N, 1)</f>
        <v>3</v>
      </c>
      <c r="Y9" s="2">
        <f>COUNTIFS('OB History'!$B:$B,$A$9,'OB History'!O:O, 1)</f>
        <v>2</v>
      </c>
      <c r="Z9" s="2">
        <f>COUNTIFS('OB History'!$B:$B,$A$9,'OB History'!P:P, 1)</f>
        <v>1</v>
      </c>
      <c r="AA9" s="2">
        <f>COUNTIFS('OB History'!$B:$B,$A$9,'OB History'!Q:Q, 1)</f>
        <v>0</v>
      </c>
      <c r="AB9" s="2">
        <f>COUNTIFS('OB History'!$B:$B,$A$9,'OB History'!R:R, 1)</f>
        <v>1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4</v>
      </c>
      <c r="AI9" s="2">
        <f>COUNTIFS('OB History'!$B:$B,$A$9,'OB History'!Y:Y, 1)</f>
        <v>3</v>
      </c>
      <c r="AJ9" s="2">
        <f>COUNTIFS('OB History'!$B:$B,$A$9,'OB History'!Z:Z, 1)</f>
        <v>2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704</v>
      </c>
      <c r="I10" s="4">
        <f>AVERAGEIFS('OB History'!C:C,'OB History'!B:B,A10)</f>
        <v>11.932203389830509</v>
      </c>
      <c r="J10" s="4">
        <f t="array" ref="J10">MEDIAN(IF('OB History'!B:B=A10, 'OB History'!C:C))</f>
        <v>12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26</v>
      </c>
      <c r="N10" s="42">
        <f>LOOKUP(2, 1/('OB History'!$B:$B=A10), 'OB History'!$AD:$AD)</f>
        <v>0.55932203389830504</v>
      </c>
      <c r="O10" s="12">
        <f>SUMIFS('OB History'!F:F,'OB History'!B:B,A10)</f>
        <v>122</v>
      </c>
      <c r="P10" s="2">
        <f>SUMIFS('OB History'!E:E,'OB History'!B:B,A10)-O10</f>
        <v>118</v>
      </c>
      <c r="Q10" s="42">
        <f>LOOKUP(2, 1/('OB History'!$B:$B=A10), 'OB History'!$AB:$AB)</f>
        <v>0.49830508474576274</v>
      </c>
      <c r="R10" s="12">
        <f>SUMIFS('OB History'!H:H,'OB History'!B:B,'Old Bow v2'!A10)</f>
        <v>498</v>
      </c>
      <c r="S10" s="2">
        <f>SUMIFS('OB History'!G:G,'OB History'!B:B,'Old Bow v2'!A10)-R10</f>
        <v>489</v>
      </c>
      <c r="T10" s="42">
        <f>LOOKUP(2, 1/('OB History'!$B:$B=A10), 'OB History'!$AC:$AC)</f>
        <v>0.49949152542372882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1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11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863</v>
      </c>
      <c r="I11" s="4">
        <f>AVERAGEIFS('OB History'!C:C,'OB History'!B:B,A11)</f>
        <v>12.154929577464788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31</v>
      </c>
      <c r="M11" s="2">
        <f>COUNTIFS('OB History'!B:B,A11,'OB History'!D:D, 0)</f>
        <v>40</v>
      </c>
      <c r="N11" s="42">
        <f>LOOKUP(2, 1/('OB History'!$B:$B=A11), 'OB History'!$AD:$AD)</f>
        <v>0.43661971830985913</v>
      </c>
      <c r="O11" s="12">
        <f>SUMIFS('OB History'!F:F,'OB History'!B:B,A11)</f>
        <v>142</v>
      </c>
      <c r="P11" s="2">
        <f>SUMIFS('OB History'!E:E,'OB History'!B:B,A11)-O11</f>
        <v>155</v>
      </c>
      <c r="Q11" s="42">
        <f>LOOKUP(2, 1/('OB History'!$B:$B=A11), 'OB History'!$AB:$AB)</f>
        <v>0.48028169014084499</v>
      </c>
      <c r="R11" s="12">
        <f>SUMIFS('OB History'!H:H,'OB History'!B:B,'Old Bow v2'!A11)</f>
        <v>599</v>
      </c>
      <c r="S11" s="2">
        <f>SUMIFS('OB History'!G:G,'OB History'!B:B,'Old Bow v2'!A11)-R11</f>
        <v>629</v>
      </c>
      <c r="T11" s="42">
        <f>LOOKUP(2, 1/('OB History'!$B:$B=A11), 'OB History'!$AC:$AC)</f>
        <v>0.48549295774647888</v>
      </c>
      <c r="U11" s="2">
        <f>COUNTIFS('OB History'!$B:$B,$A$11,'OB History'!K:K, 1)</f>
        <v>10</v>
      </c>
      <c r="V11" s="2">
        <f>COUNTIFS('OB History'!$B:$B,$A$11,'OB History'!L:L, 1)</f>
        <v>9</v>
      </c>
      <c r="W11" s="2">
        <f>COUNTIFS('OB History'!$B:$B,$A$11,'OB History'!M:M, 1)</f>
        <v>2</v>
      </c>
      <c r="X11" s="2">
        <f>COUNTIFS('OB History'!$B:$B,$A$11,'OB History'!N:N, 1)</f>
        <v>21</v>
      </c>
      <c r="Y11" s="2">
        <f>COUNTIFS('OB History'!$B:$B,$A$11,'OB History'!O:O, 1)</f>
        <v>4</v>
      </c>
      <c r="Z11" s="2">
        <f>COUNTIFS('OB History'!$B:$B,$A$11,'OB History'!P:P, 1)</f>
        <v>13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2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2</v>
      </c>
      <c r="AG11" s="2">
        <f>COUNTIFS('OB History'!$B:$B,$A$11,'OB History'!W:W, 1)</f>
        <v>10</v>
      </c>
      <c r="AH11" s="2">
        <f>COUNTIFS('OB History'!$B:$B,$A$11,'OB History'!X:X, 1)</f>
        <v>29</v>
      </c>
      <c r="AI11" s="2">
        <f>COUNTIFS('OB History'!$B:$B,$A$11,'OB History'!Y:Y, 1)</f>
        <v>10</v>
      </c>
      <c r="AJ11" s="2">
        <f>COUNTIFS('OB History'!$B:$B,$A$11,'OB History'!Z:Z, 1)</f>
        <v>24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327</v>
      </c>
      <c r="I12" s="4">
        <f>AVERAGEIFS('OB History'!C:C,'OB History'!B:B,A12)</f>
        <v>15.571428571428571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9</v>
      </c>
      <c r="M12" s="2">
        <f>COUNTIFS('OB History'!B:B,A12,'OB History'!D:D, 0)</f>
        <v>12</v>
      </c>
      <c r="N12" s="42">
        <f>LOOKUP(2, 1/('OB History'!$B:$B=A12), 'OB History'!$AD:$AD)</f>
        <v>0.42857142857142855</v>
      </c>
      <c r="O12" s="12">
        <f>SUMIFS('OB History'!F:F,'OB History'!B:B,A12)</f>
        <v>40</v>
      </c>
      <c r="P12" s="2">
        <f>SUMIFS('OB History'!E:E,'OB History'!B:B,A12)-O12</f>
        <v>46</v>
      </c>
      <c r="Q12" s="42">
        <f>LOOKUP(2, 1/('OB History'!$B:$B=A12), 'OB History'!$AB:$AB)</f>
        <v>0.45476190476190481</v>
      </c>
      <c r="R12" s="12">
        <f>SUMIFS('OB History'!H:H,'OB History'!B:B,'Old Bow v2'!A12)</f>
        <v>166</v>
      </c>
      <c r="S12" s="2">
        <f>SUMIFS('OB History'!G:G,'OB History'!B:B,'Old Bow v2'!A12)-R12</f>
        <v>188</v>
      </c>
      <c r="T12" s="42">
        <f>LOOKUP(2, 1/('OB History'!$B:$B=A12), 'OB History'!$AC:$AC)</f>
        <v>0.45809523809523822</v>
      </c>
      <c r="U12" s="2">
        <f>COUNTIFS('OB History'!$B:$B,$A$12,'OB History'!K:K, 1)</f>
        <v>7</v>
      </c>
      <c r="V12" s="2">
        <f>COUNTIFS('OB History'!$B:$B,$A$12,'OB History'!L:L, 1)</f>
        <v>3</v>
      </c>
      <c r="W12" s="2">
        <f>COUNTIFS('OB History'!$B:$B,$A$12,'OB History'!M:M, 1)</f>
        <v>3</v>
      </c>
      <c r="X12" s="2">
        <f>COUNTIFS('OB History'!$B:$B,$A$12,'OB History'!N:N, 1)</f>
        <v>3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1</v>
      </c>
      <c r="AG12" s="2">
        <f>COUNTIFS('OB History'!$B:$B,$A$12,'OB History'!W:W, 1)</f>
        <v>4</v>
      </c>
      <c r="AH12" s="2">
        <f>COUNTIFS('OB History'!$B:$B,$A$12,'OB History'!X:X, 1)</f>
        <v>4</v>
      </c>
      <c r="AI12" s="2">
        <f>COUNTIFS('OB History'!$B:$B,$A$12,'OB History'!Y:Y, 1)</f>
        <v>6</v>
      </c>
      <c r="AJ12" s="2">
        <f>COUNTIFS('OB History'!$B:$B,$A$12,'OB History'!Z:Z, 1)</f>
        <v>5</v>
      </c>
    </row>
    <row r="13" spans="1:36" x14ac:dyDescent="0.25">
      <c r="A13" s="1" t="s">
        <v>151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186</v>
      </c>
      <c r="B14" s="6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540</v>
      </c>
      <c r="I14" s="4">
        <f>AVERAGEIFS('OB History'!C:C,'OB History'!B:B,A14)</f>
        <v>14.210526315789474</v>
      </c>
      <c r="J14" s="4">
        <f t="array" ref="J14">MEDIAN(IF('OB History'!B:B=A14, 'OB History'!C:C))</f>
        <v>14.5</v>
      </c>
      <c r="K14" s="13">
        <f t="array" ref="K14">MAX(IF('OB History'!B:B=A14, 'OB History'!C:C))</f>
        <v>31</v>
      </c>
      <c r="L14" s="12">
        <f>COUNTIFS('OB History'!B:B,A14,'OB History'!D:D, 1)</f>
        <v>27</v>
      </c>
      <c r="M14" s="2">
        <f>COUNTIFS('OB History'!B:B,A14,'OB History'!D:D, 0)</f>
        <v>11</v>
      </c>
      <c r="N14" s="42">
        <f>LOOKUP(2, 1/('OB History'!$B:$B=A14), 'OB History'!$AD:$AD)</f>
        <v>0.71052631578947367</v>
      </c>
      <c r="O14" s="12">
        <f>SUMIFS('OB History'!F:F,'OB History'!B:B,A14)</f>
        <v>96</v>
      </c>
      <c r="P14" s="2">
        <f>SUMIFS('OB History'!E:E,'OB History'!B:B,A14)-O14</f>
        <v>63</v>
      </c>
      <c r="Q14" s="42">
        <f>LOOKUP(2, 1/('OB History'!$B:$B=A14), 'OB History'!$AB:$AB)</f>
        <v>0.62368421052631584</v>
      </c>
      <c r="R14" s="12">
        <f>SUMIFS('OB History'!H:H,'OB History'!B:B,'Old Bow v2'!A14)</f>
        <v>370</v>
      </c>
      <c r="S14" s="2">
        <f>SUMIFS('OB History'!G:G,'OB History'!B:B,'Old Bow v2'!A14)-R14</f>
        <v>298</v>
      </c>
      <c r="T14" s="42">
        <f>LOOKUP(2, 1/('OB History'!$B:$B=A14), 'OB History'!$AC:$AC)</f>
        <v>0.56157894736842107</v>
      </c>
      <c r="U14" s="2">
        <f>COUNTIFS('OB History'!$B:$B,$A$14,'OB History'!K:K, 1)</f>
        <v>7</v>
      </c>
      <c r="V14" s="2">
        <f>COUNTIFS('OB History'!$B:$B,$A$14,'OB History'!L:L, 1)</f>
        <v>8</v>
      </c>
      <c r="W14" s="2">
        <f>COUNTIFS('OB History'!$B:$B,$A$14,'OB History'!M:M, 1)</f>
        <v>1</v>
      </c>
      <c r="X14" s="2">
        <f>COUNTIFS('OB History'!$B:$B,$A$14,'OB History'!N:N, 1)</f>
        <v>11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2</v>
      </c>
      <c r="AB14" s="2">
        <f>COUNTIFS('OB History'!$B:$B,$A$14,'OB History'!R:R, 1)</f>
        <v>5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7</v>
      </c>
      <c r="AH14" s="2">
        <f>COUNTIFS('OB History'!$B:$B,$A$14,'OB History'!X:X, 1)</f>
        <v>17</v>
      </c>
      <c r="AI14" s="2">
        <f>COUNTIFS('OB History'!$B:$B,$A$14,'OB History'!Y:Y, 1)</f>
        <v>17</v>
      </c>
      <c r="AJ14" s="2">
        <f>COUNTIFS('OB History'!$B:$B,$A$14,'OB History'!Z:Z, 1)</f>
        <v>12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722</v>
      </c>
      <c r="I15" s="4">
        <f>AVERAGEIFS('OB History'!C:C,'OB History'!B:B,A15)</f>
        <v>19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19</v>
      </c>
      <c r="N15" s="42">
        <f>LOOKUP(2, 1/('OB History'!$B:$B=A15), 'OB History'!$AD:$AD)</f>
        <v>0.5</v>
      </c>
      <c r="O15" s="12">
        <f>SUMIFS('OB History'!F:F,'OB History'!B:B,A15)</f>
        <v>84</v>
      </c>
      <c r="P15" s="2">
        <f>SUMIFS('OB History'!E:E,'OB History'!B:B,A15)-O15</f>
        <v>76</v>
      </c>
      <c r="Q15" s="42">
        <f>LOOKUP(2, 1/('OB History'!$B:$B=A15), 'OB History'!$AB:$AB)</f>
        <v>0.54026315789473667</v>
      </c>
      <c r="R15" s="12">
        <f>SUMIFS('OB History'!H:H,'OB History'!B:B,'Old Bow v2'!A15)</f>
        <v>335</v>
      </c>
      <c r="S15" s="2">
        <f>SUMIFS('OB History'!G:G,'OB History'!B:B,'Old Bow v2'!A15)-R15</f>
        <v>333</v>
      </c>
      <c r="T15" s="42">
        <f>LOOKUP(2, 1/('OB History'!$B:$B=A15), 'OB History'!$AC:$AC)</f>
        <v>0.5094736842105263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3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6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30</v>
      </c>
      <c r="I16" s="4">
        <f>AVERAGEIFS('OB History'!C:C,'OB History'!B:B,A16)</f>
        <v>15</v>
      </c>
      <c r="J16" s="4">
        <f t="array" ref="J16">MEDIAN(IF('OB History'!B:B=A16, 'OB History'!C:C))</f>
        <v>15</v>
      </c>
      <c r="K16" s="13">
        <f t="array" ref="K16">MAX(IF('OB History'!B:B=A16, 'OB History'!C:C))</f>
        <v>19</v>
      </c>
      <c r="L16" s="12">
        <f>COUNTIFS('OB History'!B:B,A16,'OB History'!D:D, 1)</f>
        <v>1</v>
      </c>
      <c r="M16" s="2">
        <f>COUNTIFS('OB History'!B:B,A16,'OB History'!D:D, 0)</f>
        <v>1</v>
      </c>
      <c r="N16" s="42">
        <f>LOOKUP(2, 1/('OB History'!$B:$B=A16), 'OB History'!$AD:$AD)</f>
        <v>0.5</v>
      </c>
      <c r="O16" s="12">
        <f>SUMIFS('OB History'!F:F,'OB History'!B:B,A16)</f>
        <v>4</v>
      </c>
      <c r="P16" s="2">
        <f>SUMIFS('OB History'!E:E,'OB History'!B:B,A16)-O16</f>
        <v>4</v>
      </c>
      <c r="Q16" s="42">
        <f>LOOKUP(2, 1/('OB History'!$B:$B=A16), 'OB History'!$AB:$AB)</f>
        <v>0.5</v>
      </c>
      <c r="R16" s="12">
        <f>SUMIFS('OB History'!H:H,'OB History'!B:B,'Old Bow v2'!A16)</f>
        <v>18</v>
      </c>
      <c r="S16" s="2">
        <f>SUMIFS('OB History'!G:G,'OB History'!B:B,'Old Bow v2'!A16)-R16</f>
        <v>15</v>
      </c>
      <c r="T16" s="42">
        <f>LOOKUP(2, 1/('OB History'!$B:$B=A16), 'OB History'!$AC:$AC)</f>
        <v>0.55000000000000004</v>
      </c>
      <c r="U16" s="2">
        <f>COUNTIFS('OB History'!$B:$B,$A$16,'OB History'!K:K, 1)</f>
        <v>0</v>
      </c>
      <c r="V16" s="2">
        <f>COUNTIFS('OB History'!$B:$B,$A$16,'OB History'!L:L, 1)</f>
        <v>1</v>
      </c>
      <c r="W16" s="2">
        <f>COUNTIFS('OB History'!$B:$B,$A$16,'OB History'!M:M, 1)</f>
        <v>0</v>
      </c>
      <c r="X16" s="2">
        <f>COUNTIFS('OB History'!$B:$B,$A$16,'OB History'!N:N, 1)</f>
        <v>0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1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0</v>
      </c>
      <c r="AH16" s="2">
        <f>COUNTIFS('OB History'!$B:$B,$A$16,'OB History'!X:X, 1)</f>
        <v>1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463</v>
      </c>
      <c r="I17" s="4">
        <f>AVERAGEIFS('OB History'!C:C,'OB History'!B:B,A17)</f>
        <v>14.46875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16</v>
      </c>
      <c r="N17" s="42">
        <f>LOOKUP(2, 1/('OB History'!$B:$B=A17), 'OB History'!$AD:$AD)</f>
        <v>0.5</v>
      </c>
      <c r="O17" s="12">
        <f>SUMIFS('OB History'!F:F,'OB History'!B:B,A17)</f>
        <v>66</v>
      </c>
      <c r="P17" s="2">
        <f>SUMIFS('OB History'!E:E,'OB History'!B:B,A17)-O17</f>
        <v>69</v>
      </c>
      <c r="Q17" s="42">
        <f>LOOKUP(2, 1/('OB History'!$B:$B=A17), 'OB History'!$AB:$AB)</f>
        <v>0.47875000000000001</v>
      </c>
      <c r="R17" s="12">
        <f>SUMIFS('OB History'!H:H,'OB History'!B:B,'Old Bow v2'!A17)</f>
        <v>291</v>
      </c>
      <c r="S17" s="2">
        <f>SUMIFS('OB History'!G:G,'OB History'!B:B,'Old Bow v2'!A17)-R17</f>
        <v>282</v>
      </c>
      <c r="T17" s="42">
        <f>LOOKUP(2, 1/('OB History'!$B:$B=A17), 'OB History'!$AC:$AC)</f>
        <v>0.50593750000000004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69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756</v>
      </c>
      <c r="I18" s="4">
        <f>AVERAGEIFS('OB History'!C:C,'OB History'!B:B,A18)</f>
        <v>15.75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24</v>
      </c>
      <c r="M18" s="2">
        <f>COUNTIFS('OB History'!B:B,A18,'OB History'!D:D, 0)</f>
        <v>24</v>
      </c>
      <c r="N18" s="42">
        <f>LOOKUP(2, 1/('OB History'!$B:$B=A18), 'OB History'!$AD:$AD)</f>
        <v>0.5</v>
      </c>
      <c r="O18" s="12">
        <f>SUMIFS('OB History'!F:F,'OB History'!B:B,A18)</f>
        <v>99</v>
      </c>
      <c r="P18" s="2">
        <f>SUMIFS('OB History'!E:E,'OB History'!B:B,A18)-O18</f>
        <v>102</v>
      </c>
      <c r="Q18" s="42">
        <f>LOOKUP(2, 1/('OB History'!$B:$B=A18), 'OB History'!$AB:$AB)</f>
        <v>0.48499999999999988</v>
      </c>
      <c r="R18" s="12">
        <f>SUMIFS('OB History'!H:H,'OB History'!B:B,'Old Bow v2'!A18)</f>
        <v>410</v>
      </c>
      <c r="S18" s="2">
        <f>SUMIFS('OB History'!G:G,'OB History'!B:B,'Old Bow v2'!A18)-R18</f>
        <v>420</v>
      </c>
      <c r="T18" s="42">
        <f>LOOKUP(2, 1/('OB History'!$B:$B=A18), 'OB History'!$AC:$AC)</f>
        <v>0.49166666666666664</v>
      </c>
      <c r="U18" s="2">
        <f>COUNTIFS('OB History'!$B:$B,$A$18,'OB History'!K:K, 1)</f>
        <v>3</v>
      </c>
      <c r="V18" s="2">
        <f>COUNTIFS('OB History'!$B:$B,$A$18,'OB History'!L:L, 1)</f>
        <v>6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8</v>
      </c>
      <c r="AA18" s="2">
        <f>COUNTIFS('OB History'!$B:$B,$A$18,'OB History'!Q:Q, 1)</f>
        <v>5</v>
      </c>
      <c r="AB18" s="2">
        <f>COUNTIFS('OB History'!$B:$B,$A$18,'OB History'!R:R, 1)</f>
        <v>6</v>
      </c>
      <c r="AC18" s="2">
        <f>COUNTIFS('OB History'!$B:$B,$A$18,'OB History'!S:S, 1)</f>
        <v>0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8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867</v>
      </c>
      <c r="I19" s="4">
        <f>AVERAGEIFS('OB History'!C:C,'OB History'!B:B,A19)</f>
        <v>14.694915254237289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34</v>
      </c>
      <c r="M19" s="2">
        <f>COUNTIFS('OB History'!B:B,A19,'OB History'!D:D, 0)</f>
        <v>25</v>
      </c>
      <c r="N19" s="42">
        <f>LOOKUP(2, 1/('OB History'!$B:$B=A19), 'OB History'!$AD:$AD)</f>
        <v>0.57627118644067798</v>
      </c>
      <c r="O19" s="12">
        <f>SUMIFS('OB History'!F:F,'OB History'!B:B,A19)</f>
        <v>133</v>
      </c>
      <c r="P19" s="2">
        <f>SUMIFS('OB History'!E:E,'OB History'!B:B,A19)-O19</f>
        <v>109</v>
      </c>
      <c r="Q19" s="42">
        <f>LOOKUP(2, 1/('OB History'!$B:$B=A19), 'OB History'!$AB:$AB)</f>
        <v>0.56067796610169485</v>
      </c>
      <c r="R19" s="12">
        <f>SUMIFS('OB History'!H:H,'OB History'!B:B,'Old Bow v2'!A19)</f>
        <v>521</v>
      </c>
      <c r="S19" s="2">
        <f>SUMIFS('OB History'!G:G,'OB History'!B:B,'Old Bow v2'!A19)-R19</f>
        <v>483</v>
      </c>
      <c r="T19" s="42">
        <f>LOOKUP(2, 1/('OB History'!$B:$B=A19), 'OB History'!$AC:$AC)</f>
        <v>0.51966101694915257</v>
      </c>
      <c r="U19" s="2">
        <f>COUNTIFS('OB History'!$B:$B,$A$19,'OB History'!K:K, 1)</f>
        <v>6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18</v>
      </c>
      <c r="AI19" s="2">
        <f>COUNTIFS('OB History'!$B:$B,$A$19,'OB History'!Y:Y, 1)</f>
        <v>11</v>
      </c>
      <c r="AJ19" s="2">
        <f>COUNTIFS('OB History'!$B:$B,$A$19,'OB History'!Z:Z, 1)</f>
        <v>17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261</v>
      </c>
      <c r="I21" s="4">
        <f>AVERAGEIFS('OB History'!C:C,'OB History'!B:B,A21)</f>
        <v>13.736842105263158</v>
      </c>
      <c r="J21" s="4">
        <f t="array" ref="J21">MEDIAN(IF('OB History'!B:B=A21, 'OB History'!C:C))</f>
        <v>15</v>
      </c>
      <c r="K21" s="13">
        <f t="array" ref="K21">MAX(IF('OB History'!B:B=A21, 'OB History'!C:C))</f>
        <v>19</v>
      </c>
      <c r="L21" s="12">
        <f>COUNTIFS('OB History'!B:B,A21,'OB History'!D:D, 1)</f>
        <v>7</v>
      </c>
      <c r="M21" s="2">
        <f>COUNTIFS('OB History'!B:B,A21,'OB History'!D:D, 0)</f>
        <v>12</v>
      </c>
      <c r="N21" s="42">
        <f>LOOKUP(2, 1/('OB History'!$B:$B=A21), 'OB History'!$AD:$AD)</f>
        <v>0.36842105263157893</v>
      </c>
      <c r="O21" s="12">
        <f>SUMIFS('OB History'!F:F,'OB History'!B:B,A21)</f>
        <v>29</v>
      </c>
      <c r="P21" s="2">
        <f>SUMIFS('OB History'!E:E,'OB History'!B:B,A21)-O21</f>
        <v>43</v>
      </c>
      <c r="Q21" s="42">
        <f>LOOKUP(2, 1/('OB History'!$B:$B=A21), 'OB History'!$AB:$AB)</f>
        <v>0.38789473684210529</v>
      </c>
      <c r="R21" s="12">
        <f>SUMIFS('OB History'!H:H,'OB History'!B:B,'Old Bow v2'!A21)</f>
        <v>137</v>
      </c>
      <c r="S21" s="2">
        <f>SUMIFS('OB History'!G:G,'OB History'!B:B,'Old Bow v2'!A21)-R21</f>
        <v>166</v>
      </c>
      <c r="T21" s="42">
        <f>LOOKUP(2, 1/('OB History'!$B:$B=A21), 'OB History'!$AC:$AC)</f>
        <v>0.44000000000000006</v>
      </c>
      <c r="U21" s="2">
        <f>COUNTIFS('OB History'!$B:$B,$A$21,'OB History'!K:K, 1)</f>
        <v>4</v>
      </c>
      <c r="V21" s="2">
        <f>COUNTIFS('OB History'!$B:$B,$A$21,'OB History'!L:L, 1)</f>
        <v>2</v>
      </c>
      <c r="W21" s="2">
        <f>COUNTIFS('OB History'!$B:$B,$A$21,'OB History'!M:M, 1)</f>
        <v>4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6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185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254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9</v>
      </c>
      <c r="I23" s="4">
        <f>AVERAGEIFS('OB History'!C:C,'OB History'!B:B,A23)</f>
        <v>4.5</v>
      </c>
      <c r="J23" s="4">
        <f t="array" ref="J23">MEDIAN(IF('OB History'!B:B=A23, 'OB History'!C:C))</f>
        <v>4.5</v>
      </c>
      <c r="K23" s="13">
        <f t="array" ref="K23">MAX(IF('OB History'!B:B=A23, 'OB History'!C:C))</f>
        <v>8</v>
      </c>
      <c r="L23" s="12">
        <f>COUNTIFS('OB History'!B:B,A23,'OB History'!D:D, 1)</f>
        <v>2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6</v>
      </c>
      <c r="P23" s="2">
        <f>SUMIFS('OB History'!E:E,'OB History'!B:B,A23)-O23</f>
        <v>3</v>
      </c>
      <c r="Q23" s="42">
        <f>LOOKUP(2, 1/('OB History'!$B:$B=A23), 'OB History'!$AB:$AB)</f>
        <v>0.67500000000000004</v>
      </c>
      <c r="R23" s="12">
        <f>SUMIFS('OB History'!H:H,'OB History'!B:B,'Old Bow v2'!A23)</f>
        <v>21</v>
      </c>
      <c r="S23" s="2">
        <f>SUMIFS('OB History'!G:G,'OB History'!B:B,'Old Bow v2'!A23)-R23</f>
        <v>15</v>
      </c>
      <c r="T23" s="42">
        <f>LOOKUP(2, 1/('OB History'!$B:$B=A23), 'OB History'!$AC:$AC)</f>
        <v>0.59000000000000008</v>
      </c>
      <c r="U23" s="2">
        <f>COUNTIFS('OB History'!$B:$B,$A$23,'OB History'!K:K, 1)</f>
        <v>1</v>
      </c>
      <c r="V23" s="2">
        <f>COUNTIFS('OB History'!$B:$B,$A$23,'OB History'!L:L, 1)</f>
        <v>1</v>
      </c>
      <c r="W23" s="2">
        <f>COUNTIFS('OB History'!$B:$B,$A$23,'OB History'!M:M, 1)</f>
        <v>0</v>
      </c>
      <c r="X23" s="2">
        <f>COUNTIFS('OB History'!$B:$B,$A$23,'OB History'!N:N, 1)</f>
        <v>2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0</v>
      </c>
      <c r="AI23" s="2">
        <f>COUNTIFS('OB History'!$B:$B,$A$23,'OB History'!Y:Y, 1)</f>
        <v>1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186</v>
      </c>
      <c r="I27" s="4">
        <f>AVERAGEIFS('OB History'!C:C,'OB History'!B:B,A27)</f>
        <v>15.5</v>
      </c>
      <c r="J27" s="4">
        <f t="array" ref="J27">MEDIAN(IF('OB History'!B:B=A27, 'OB History'!C:C))</f>
        <v>15</v>
      </c>
      <c r="K27" s="13">
        <f t="array" ref="K27">MAX(IF('OB History'!B:B=A27, 'OB History'!C:C))</f>
        <v>28</v>
      </c>
      <c r="L27" s="12">
        <f>COUNTIFS('OB History'!B:B,A27,'OB History'!D:D, 1)</f>
        <v>11</v>
      </c>
      <c r="M27" s="2">
        <f>COUNTIFS('OB History'!B:B,A27,'OB History'!D:D, 0)</f>
        <v>1</v>
      </c>
      <c r="N27" s="42">
        <f>LOOKUP(2, 1/('OB History'!$B:$B=A27), 'OB History'!$AD:$AD)</f>
        <v>0.91666666666666663</v>
      </c>
      <c r="O27" s="12">
        <f>SUMIFS('OB History'!F:F,'OB History'!B:B,A27)</f>
        <v>34</v>
      </c>
      <c r="P27" s="2">
        <f>SUMIFS('OB History'!E:E,'OB History'!B:B,A27)-O27</f>
        <v>12</v>
      </c>
      <c r="Q27" s="42">
        <f>LOOKUP(2, 1/('OB History'!$B:$B=A27), 'OB History'!$AB:$AB)</f>
        <v>0.77500000000000002</v>
      </c>
      <c r="R27" s="12">
        <f>SUMIFS('OB History'!H:H,'OB History'!B:B,'Old Bow v2'!A27)</f>
        <v>116</v>
      </c>
      <c r="S27" s="2">
        <f>SUMIFS('OB History'!G:G,'OB History'!B:B,'Old Bow v2'!A27)-R27</f>
        <v>71</v>
      </c>
      <c r="T27" s="42">
        <f>LOOKUP(2, 1/('OB History'!$B:$B=A27), 'OB History'!$AC:$AC)</f>
        <v>0.63749999999999996</v>
      </c>
      <c r="U27" s="2">
        <f>COUNTIFS('OB History'!$B:$B,$A$27,'OB History'!K:K, 1)</f>
        <v>3</v>
      </c>
      <c r="V27" s="2">
        <f>COUNTIFS('OB History'!$B:$B,$A$27,'OB History'!L:L, 1)</f>
        <v>3</v>
      </c>
      <c r="W27" s="2">
        <f>COUNTIFS('OB History'!$B:$B,$A$27,'OB History'!M:M, 1)</f>
        <v>3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6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98</v>
      </c>
      <c r="C28" s="2" t="s">
        <v>70</v>
      </c>
      <c r="D28" s="3">
        <v>2</v>
      </c>
      <c r="E28" s="3">
        <v>1</v>
      </c>
      <c r="F28" s="3"/>
      <c r="G28" s="3"/>
      <c r="H28" s="12">
        <f>SUMIFS('OB History'!C:C,'OB History'!B:B,A28)</f>
        <v>697</v>
      </c>
      <c r="I28" s="4">
        <f>AVERAGEIFS('OB History'!C:C,'OB History'!B:B,A28)</f>
        <v>26.807692307692307</v>
      </c>
      <c r="J28" s="4">
        <f t="array" ref="J28">MEDIAN(IF('OB History'!B:B=A28, 'OB History'!C:C))</f>
        <v>28</v>
      </c>
      <c r="K28" s="13">
        <f t="array" ref="K28">MAX(IF('OB History'!B:B=A28, 'OB History'!C:C))</f>
        <v>48</v>
      </c>
      <c r="L28" s="12">
        <f>COUNTIFS('OB History'!B:B,A28,'OB History'!D:D, 1)</f>
        <v>17</v>
      </c>
      <c r="M28" s="2">
        <f>COUNTIFS('OB History'!B:B,A28,'OB History'!D:D, 0)</f>
        <v>9</v>
      </c>
      <c r="N28" s="42">
        <f>LOOKUP(2, 1/('OB History'!$B:$B=A28), 'OB History'!$AD:$AD)</f>
        <v>0.65384615384615385</v>
      </c>
      <c r="O28" s="12">
        <f>SUMIFS('OB History'!F:F,'OB History'!B:B,A28)</f>
        <v>60</v>
      </c>
      <c r="P28" s="2">
        <f>SUMIFS('OB History'!E:E,'OB History'!B:B,A28)-O28</f>
        <v>50</v>
      </c>
      <c r="Q28" s="42">
        <f>LOOKUP(2, 1/('OB History'!$B:$B=A28), 'OB History'!$AB:$AB)</f>
        <v>0.5461538461538461</v>
      </c>
      <c r="R28" s="12">
        <f>SUMIFS('OB History'!H:H,'OB History'!B:B,'Old Bow v2'!A28)</f>
        <v>226</v>
      </c>
      <c r="S28" s="2">
        <f>SUMIFS('OB History'!G:G,'OB History'!B:B,'Old Bow v2'!A28)-R28</f>
        <v>220</v>
      </c>
      <c r="T28" s="42">
        <f>LOOKUP(2, 1/('OB History'!$B:$B=A28), 'OB History'!$AC:$AC)</f>
        <v>0.50384615384615394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2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8</v>
      </c>
      <c r="AI28" s="2">
        <f>COUNTIFS('OB History'!$B:$B,$A$28,'OB History'!Y:Y, 1)</f>
        <v>8</v>
      </c>
      <c r="AJ28" s="2">
        <f>COUNTIFS('OB History'!$B:$B,$A$28,'OB History'!Z:Z, 1)</f>
        <v>8</v>
      </c>
    </row>
    <row r="29" spans="1:36" x14ac:dyDescent="0.25">
      <c r="A29" s="2" t="s">
        <v>252</v>
      </c>
      <c r="B29" s="6" t="s">
        <v>70</v>
      </c>
      <c r="C29" s="2" t="s">
        <v>70</v>
      </c>
      <c r="D29" s="3">
        <v>3</v>
      </c>
      <c r="E29" s="3"/>
      <c r="F29" s="3"/>
      <c r="G29" s="3"/>
      <c r="H29" s="12">
        <f>SUMIFS('OB History'!C:C,'OB History'!B:B,A29)</f>
        <v>747</v>
      </c>
      <c r="I29" s="4">
        <f>AVERAGEIFS('OB History'!C:C,'OB History'!B:B,A29)</f>
        <v>20.189189189189189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21</v>
      </c>
      <c r="M29" s="2">
        <f>COUNTIFS('OB History'!B:B,A29,'OB History'!D:D, 0)</f>
        <v>16</v>
      </c>
      <c r="N29" s="42">
        <f>LOOKUP(2, 1/('OB History'!$B:$B=A29), 'OB History'!$AD:$AD)</f>
        <v>0.56756756756756754</v>
      </c>
      <c r="O29" s="12">
        <f>SUMIFS('OB History'!F:F,'OB History'!B:B,A29)</f>
        <v>79</v>
      </c>
      <c r="P29" s="2">
        <f>SUMIFS('OB History'!E:E,'OB History'!B:B,A29)-O29</f>
        <v>68</v>
      </c>
      <c r="Q29" s="42">
        <f>LOOKUP(2, 1/('OB History'!$B:$B=A29), 'OB History'!$AB:$AB)</f>
        <v>0.55189189189189192</v>
      </c>
      <c r="R29" s="12">
        <f>SUMIFS('OB History'!H:H,'OB History'!B:B,'Old Bow v2'!A29)</f>
        <v>321</v>
      </c>
      <c r="S29" s="2">
        <f>SUMIFS('OB History'!G:G,'OB History'!B:B,'Old Bow v2'!A29)-R29</f>
        <v>289</v>
      </c>
      <c r="T29" s="42">
        <f>LOOKUP(2, 1/('OB History'!$B:$B=A29), 'OB History'!$AC:$AC)</f>
        <v>0.53297297297297275</v>
      </c>
      <c r="U29" s="2">
        <f>COUNTIFS('OB History'!$B:$B,$A$29,'OB History'!K:K, 1)</f>
        <v>5</v>
      </c>
      <c r="V29" s="2">
        <f>COUNTIFS('OB History'!$B:$B,$A$29,'OB History'!L:L, 1)</f>
        <v>3</v>
      </c>
      <c r="W29" s="2">
        <f>COUNTIFS('OB History'!$B:$B,$A$29,'OB History'!M:M, 1)</f>
        <v>4</v>
      </c>
      <c r="X29" s="2">
        <f>COUNTIFS('OB History'!$B:$B,$A$29,'OB History'!N:N, 1)</f>
        <v>11</v>
      </c>
      <c r="Y29" s="2">
        <f>COUNTIFS('OB History'!$B:$B,$A$29,'OB History'!O:O, 1)</f>
        <v>0</v>
      </c>
      <c r="Z29" s="2">
        <f>COUNTIFS('OB History'!$B:$B,$A$29,'OB History'!P:P, 1)</f>
        <v>5</v>
      </c>
      <c r="AA29" s="2">
        <f>COUNTIFS('OB History'!$B:$B,$A$29,'OB History'!Q:Q, 1)</f>
        <v>4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14</v>
      </c>
      <c r="AI29" s="2">
        <f>COUNTIFS('OB History'!$B:$B,$A$29,'OB History'!Y:Y, 1)</f>
        <v>13</v>
      </c>
      <c r="AJ29" s="2">
        <f>COUNTIFS('OB History'!$B:$B,$A$29,'OB History'!Z:Z, 1)</f>
        <v>9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1128</v>
      </c>
      <c r="I30" s="4">
        <f>AVERAGEIFS('OB History'!C:C,'OB History'!B:B,A30)</f>
        <v>11.393939393939394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43</v>
      </c>
      <c r="M30" s="2">
        <f>COUNTIFS('OB History'!B:B,A30,'OB History'!D:D, 0)</f>
        <v>56</v>
      </c>
      <c r="N30" s="42">
        <f>LOOKUP(2, 1/('OB History'!$B:$B=A30), 'OB History'!$AD:$AD)</f>
        <v>0.43434343434343436</v>
      </c>
      <c r="O30" s="12">
        <f>SUMIFS('OB History'!F:F,'OB History'!B:B,A30)</f>
        <v>195</v>
      </c>
      <c r="P30" s="2">
        <f>SUMIFS('OB History'!E:E,'OB History'!B:B,A30)-O30</f>
        <v>214</v>
      </c>
      <c r="Q30" s="42">
        <f>LOOKUP(2, 1/('OB History'!$B:$B=A30), 'OB History'!$AB:$AB)</f>
        <v>0.47373737373737373</v>
      </c>
      <c r="R30" s="12">
        <f>SUMIFS('OB History'!H:H,'OB History'!B:B,'Old Bow v2'!A30)</f>
        <v>834</v>
      </c>
      <c r="S30" s="2">
        <f>SUMIFS('OB History'!G:G,'OB History'!B:B,'Old Bow v2'!A30)-R30</f>
        <v>871</v>
      </c>
      <c r="T30" s="42">
        <f>LOOKUP(2, 1/('OB History'!$B:$B=A30), 'OB History'!$AC:$AC)</f>
        <v>0.49070707070707081</v>
      </c>
      <c r="U30" s="2">
        <f>COUNTIFS('OB History'!$B:$B,$A$30,'OB History'!K:K, 1)</f>
        <v>13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10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0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37</v>
      </c>
      <c r="AI30" s="2">
        <f>COUNTIFS('OB History'!$B:$B,$A$30,'OB History'!Y:Y, 1)</f>
        <v>24</v>
      </c>
      <c r="AJ30" s="2">
        <f>COUNTIFS('OB History'!$B:$B,$A$30,'OB History'!Z:Z, 1)</f>
        <v>21</v>
      </c>
    </row>
    <row r="31" spans="1:36" x14ac:dyDescent="0.25">
      <c r="A31" s="2" t="s">
        <v>40</v>
      </c>
      <c r="B31" s="2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277</v>
      </c>
      <c r="I31" s="4">
        <f>AVERAGEIFS('OB History'!C:C,'OB History'!B:B,A31)</f>
        <v>19.785714285714285</v>
      </c>
      <c r="J31" s="4">
        <f t="array" ref="J31">MEDIAN(IF('OB History'!B:B=A31, 'OB History'!C:C))</f>
        <v>17.5</v>
      </c>
      <c r="K31" s="13">
        <f t="array" ref="K31">MAX(IF('OB History'!B:B=A31, 'OB History'!C:C))</f>
        <v>36</v>
      </c>
      <c r="L31" s="12">
        <f>COUNTIFS('OB History'!B:B,A31,'OB History'!D:D, 1)</f>
        <v>7</v>
      </c>
      <c r="M31" s="2">
        <f>COUNTIFS('OB History'!B:B,A31,'OB History'!D:D, 0)</f>
        <v>7</v>
      </c>
      <c r="N31" s="42">
        <f>LOOKUP(2, 1/('OB History'!$B:$B=A31), 'OB History'!$AD:$AD)</f>
        <v>0.5</v>
      </c>
      <c r="O31" s="12">
        <f>SUMIFS('OB History'!F:F,'OB History'!B:B,A31)</f>
        <v>28</v>
      </c>
      <c r="P31" s="2">
        <f>SUMIFS('OB History'!E:E,'OB History'!B:B,A31)-O31</f>
        <v>28</v>
      </c>
      <c r="Q31" s="42">
        <f>LOOKUP(2, 1/('OB History'!$B:$B=A31), 'OB History'!$AB:$AB)</f>
        <v>0.49285714285714288</v>
      </c>
      <c r="R31" s="12">
        <f>SUMIFS('OB History'!H:H,'OB History'!B:B,'Old Bow v2'!A31)</f>
        <v>111</v>
      </c>
      <c r="S31" s="2">
        <f>SUMIFS('OB History'!G:G,'OB History'!B:B,'Old Bow v2'!A31)-R31</f>
        <v>119</v>
      </c>
      <c r="T31" s="42">
        <f>LOOKUP(2, 1/('OB History'!$B:$B=A31), 'OB History'!$AC:$AC)</f>
        <v>0.48142857142857137</v>
      </c>
      <c r="U31" s="2">
        <f>COUNTIFS('OB History'!$B:$B,$A$31,'OB History'!K:K, 1)</f>
        <v>2</v>
      </c>
      <c r="V31" s="2">
        <f>COUNTIFS('OB History'!$B:$B,$A$31,'OB History'!L:L, 1)</f>
        <v>1</v>
      </c>
      <c r="W31" s="2">
        <f>COUNTIFS('OB History'!$B:$B,$A$31,'OB History'!M:M, 1)</f>
        <v>1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6</v>
      </c>
      <c r="AA31" s="2">
        <f>COUNTIFS('OB History'!$B:$B,$A$31,'OB History'!Q:Q, 1)</f>
        <v>0</v>
      </c>
      <c r="AB31" s="2">
        <f>COUNTIFS('OB History'!$B:$B,$A$31,'OB History'!R:R, 1)</f>
        <v>2</v>
      </c>
      <c r="AC31" s="2">
        <f>COUNTIFS('OB History'!$B:$B,$A$31,'OB History'!S:S, 1)</f>
        <v>1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5</v>
      </c>
      <c r="AI31" s="2">
        <f>COUNTIFS('OB History'!$B:$B,$A$31,'OB History'!Y:Y, 1)</f>
        <v>2</v>
      </c>
      <c r="AJ31" s="2">
        <f>COUNTIFS('OB History'!$B:$B,$A$31,'OB History'!Z:Z, 1)</f>
        <v>3</v>
      </c>
    </row>
    <row r="32" spans="1:36" x14ac:dyDescent="0.25">
      <c r="A32" s="2" t="s">
        <v>111</v>
      </c>
      <c r="B32" s="2" t="s">
        <v>70</v>
      </c>
      <c r="C32" s="2" t="s">
        <v>70</v>
      </c>
      <c r="D32" s="3">
        <v>1</v>
      </c>
      <c r="E32" s="3"/>
      <c r="F32" s="3"/>
      <c r="G32" s="3"/>
      <c r="H32" s="12">
        <f>SUMIFS('OB History'!C:C,'OB History'!B:B,A32)</f>
        <v>995</v>
      </c>
      <c r="I32" s="4">
        <f>AVERAGEIFS('OB History'!C:C,'OB History'!B:B,A32)</f>
        <v>12.922077922077921</v>
      </c>
      <c r="J32" s="4">
        <f t="array" ref="J32">MEDIAN(IF('OB History'!B:B=A32, 'OB History'!C:C))</f>
        <v>13</v>
      </c>
      <c r="K32" s="13">
        <f t="array" ref="K32">MAX(IF('OB History'!B:B=A32, 'OB History'!C:C))</f>
        <v>26</v>
      </c>
      <c r="L32" s="12">
        <f>COUNTIFS('OB History'!B:B,A32,'OB History'!D:D, 1)</f>
        <v>37</v>
      </c>
      <c r="M32" s="2">
        <f>COUNTIFS('OB History'!B:B,A32,'OB History'!D:D, 0)</f>
        <v>40</v>
      </c>
      <c r="N32" s="42">
        <f>LOOKUP(2, 1/('OB History'!$B:$B=A32), 'OB History'!$AD:$AD)</f>
        <v>0.48051948051948051</v>
      </c>
      <c r="O32" s="12">
        <f>SUMIFS('OB History'!F:F,'OB History'!B:B,A32)</f>
        <v>154</v>
      </c>
      <c r="P32" s="2">
        <f>SUMIFS('OB History'!E:E,'OB History'!B:B,A32)-O32</f>
        <v>168</v>
      </c>
      <c r="Q32" s="42">
        <f>LOOKUP(2, 1/('OB History'!$B:$B=A32), 'OB History'!$AB:$AB)</f>
        <v>0.46623376623376622</v>
      </c>
      <c r="R32" s="12">
        <f>SUMIFS('OB History'!H:H,'OB History'!B:B,'Old Bow v2'!A32)</f>
        <v>662</v>
      </c>
      <c r="S32" s="2">
        <f>SUMIFS('OB History'!G:G,'OB History'!B:B,'Old Bow v2'!A32)-R32</f>
        <v>672</v>
      </c>
      <c r="T32" s="42">
        <f>LOOKUP(2, 1/('OB History'!$B:$B=A32), 'OB History'!$AC:$AC)</f>
        <v>0.49454545454545462</v>
      </c>
      <c r="U32" s="2">
        <f>COUNTIFS('OB History'!$B:$B,$A$32,'OB History'!K:K, 1)</f>
        <v>13</v>
      </c>
      <c r="V32" s="2">
        <f>COUNTIFS('OB History'!$B:$B,$A$32,'OB History'!L:L, 1)</f>
        <v>15</v>
      </c>
      <c r="W32" s="2">
        <f>COUNTIFS('OB History'!$B:$B,$A$32,'OB History'!M:M, 1)</f>
        <v>3</v>
      </c>
      <c r="X32" s="2">
        <f>COUNTIFS('OB History'!$B:$B,$A$32,'OB History'!N:N, 1)</f>
        <v>20</v>
      </c>
      <c r="Y32" s="2">
        <f>COUNTIFS('OB History'!$B:$B,$A$32,'OB History'!O:O, 1)</f>
        <v>3</v>
      </c>
      <c r="Z32" s="2">
        <f>COUNTIFS('OB History'!$B:$B,$A$32,'OB History'!P:P, 1)</f>
        <v>8</v>
      </c>
      <c r="AA32" s="2">
        <f>COUNTIFS('OB History'!$B:$B,$A$32,'OB History'!Q:Q, 1)</f>
        <v>7</v>
      </c>
      <c r="AB32" s="2">
        <f>COUNTIFS('OB History'!$B:$B,$A$32,'OB History'!R:R, 1)</f>
        <v>9</v>
      </c>
      <c r="AC32" s="2">
        <f>COUNTIFS('OB History'!$B:$B,$A$32,'OB History'!S:S, 1)</f>
        <v>0</v>
      </c>
      <c r="AD32" s="2">
        <f>COUNTIFS('OB History'!$B:$B,$A$32,'OB History'!T:T, 1)</f>
        <v>2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6</v>
      </c>
      <c r="AH32" s="2">
        <f>COUNTIFS('OB History'!$B:$B,$A$32,'OB History'!X:X, 1)</f>
        <v>24</v>
      </c>
      <c r="AI32" s="2">
        <f>COUNTIFS('OB History'!$B:$B,$A$32,'OB History'!Y:Y, 1)</f>
        <v>24</v>
      </c>
      <c r="AJ32" s="2">
        <f>COUNTIFS('OB History'!$B:$B,$A$32,'OB History'!Z:Z, 1)</f>
        <v>17</v>
      </c>
    </row>
    <row r="33" spans="1:36" x14ac:dyDescent="0.25">
      <c r="A33" s="2" t="s">
        <v>22</v>
      </c>
      <c r="B33" s="6" t="s">
        <v>54</v>
      </c>
      <c r="C33" s="2" t="s">
        <v>70</v>
      </c>
      <c r="D33" s="3">
        <v>3</v>
      </c>
      <c r="E33" s="3"/>
      <c r="F33" s="3"/>
      <c r="G33" s="3"/>
      <c r="H33" s="12">
        <f>SUMIFS('OB History'!C:C,'OB History'!B:B,A33)</f>
        <v>656</v>
      </c>
      <c r="I33" s="4">
        <f>AVERAGEIFS('OB History'!C:C,'OB History'!B:B,A33)</f>
        <v>15.619047619047619</v>
      </c>
      <c r="J33" s="4">
        <f t="array" ref="J33">MEDIAN(IF('OB History'!B:B=A33, 'OB History'!C:C))</f>
        <v>15.5</v>
      </c>
      <c r="K33" s="13">
        <f t="array" ref="K33">MAX(IF('OB History'!B:B=A33, 'OB History'!C:C))</f>
        <v>43</v>
      </c>
      <c r="L33" s="12">
        <f>COUNTIFS('OB History'!B:B,A33,'OB History'!D:D, 1)</f>
        <v>18</v>
      </c>
      <c r="M33" s="2">
        <f>COUNTIFS('OB History'!B:B,A33,'OB History'!D:D, 0)</f>
        <v>24</v>
      </c>
      <c r="N33" s="42">
        <f>LOOKUP(2, 1/('OB History'!$B:$B=A33), 'OB History'!$AD:$AD)</f>
        <v>0.42857142857142855</v>
      </c>
      <c r="O33" s="12">
        <f>SUMIFS('OB History'!F:F,'OB History'!B:B,A33)</f>
        <v>81</v>
      </c>
      <c r="P33" s="2">
        <f>SUMIFS('OB History'!E:E,'OB History'!B:B,A33)-O33</f>
        <v>95</v>
      </c>
      <c r="Q33" s="42">
        <f>LOOKUP(2, 1/('OB History'!$B:$B=A33), 'OB History'!$AB:$AB)</f>
        <v>0.44833333333333336</v>
      </c>
      <c r="R33" s="12">
        <f>SUMIFS('OB History'!H:H,'OB History'!B:B,'Old Bow v2'!A33)</f>
        <v>349</v>
      </c>
      <c r="S33" s="2">
        <f>SUMIFS('OB History'!G:G,'OB History'!B:B,'Old Bow v2'!A33)-R33</f>
        <v>381</v>
      </c>
      <c r="T33" s="42">
        <f>LOOKUP(2, 1/('OB History'!$B:$B=A33), 'OB History'!$AC:$AC)</f>
        <v>0.47023809523809534</v>
      </c>
      <c r="U33" s="2">
        <f>COUNTIFS('OB History'!$B:$B,$A$33,'OB History'!K:K, 1)</f>
        <v>12</v>
      </c>
      <c r="V33" s="2">
        <f>COUNTIFS('OB History'!$B:$B,$A$33,'OB History'!L:L, 1)</f>
        <v>6</v>
      </c>
      <c r="W33" s="2">
        <f>COUNTIFS('OB History'!$B:$B,$A$33,'OB History'!M:M, 1)</f>
        <v>2</v>
      </c>
      <c r="X33" s="2">
        <f>COUNTIFS('OB History'!$B:$B,$A$33,'OB History'!N:N, 1)</f>
        <v>4</v>
      </c>
      <c r="Y33" s="2">
        <f>COUNTIFS('OB History'!$B:$B,$A$33,'OB History'!O:O, 1)</f>
        <v>2</v>
      </c>
      <c r="Z33" s="2">
        <f>COUNTIFS('OB History'!$B:$B,$A$33,'OB History'!P:P, 1)</f>
        <v>5</v>
      </c>
      <c r="AA33" s="2">
        <f>COUNTIFS('OB History'!$B:$B,$A$33,'OB History'!Q:Q, 1)</f>
        <v>4</v>
      </c>
      <c r="AB33" s="2">
        <f>COUNTIFS('OB History'!$B:$B,$A$33,'OB History'!R:R, 1)</f>
        <v>1</v>
      </c>
      <c r="AC33" s="2">
        <f>COUNTIFS('OB History'!$B:$B,$A$33,'OB History'!S:S, 1)</f>
        <v>1</v>
      </c>
      <c r="AD33" s="2">
        <f>COUNTIFS('OB History'!$B:$B,$A$33,'OB History'!T:T, 1)</f>
        <v>0</v>
      </c>
      <c r="AE33" s="2">
        <f>COUNTIFS('OB History'!$B:$B,$A$33,'OB History'!U:U, 1)</f>
        <v>1</v>
      </c>
      <c r="AF33" s="2">
        <f>COUNTIFS('OB History'!$B:$B,$A$33,'OB History'!V:V, 1)</f>
        <v>1</v>
      </c>
      <c r="AG33" s="2">
        <f>COUNTIFS('OB History'!$B:$B,$A$33,'OB History'!W:W, 1)</f>
        <v>3</v>
      </c>
      <c r="AH33" s="2">
        <f>COUNTIFS('OB History'!$B:$B,$A$33,'OB History'!X:X, 1)</f>
        <v>15</v>
      </c>
      <c r="AI33" s="2">
        <f>COUNTIFS('OB History'!$B:$B,$A$33,'OB History'!Y:Y, 1)</f>
        <v>8</v>
      </c>
      <c r="AJ33" s="2">
        <f>COUNTIFS('OB History'!$B:$B,$A$33,'OB History'!Z:Z, 1)</f>
        <v>16</v>
      </c>
    </row>
    <row r="34" spans="1:36" x14ac:dyDescent="0.25">
      <c r="A34" s="2" t="s">
        <v>47</v>
      </c>
      <c r="B34" s="6" t="s">
        <v>54</v>
      </c>
      <c r="C34" s="6" t="s">
        <v>70</v>
      </c>
      <c r="D34" s="3"/>
      <c r="E34" s="3"/>
      <c r="F34" s="3"/>
      <c r="G34" s="3"/>
      <c r="H34" s="12">
        <f>SUMIFS('OB History'!C:C,'OB History'!B:B,A34)</f>
        <v>138</v>
      </c>
      <c r="I34" s="4">
        <f>AVERAGEIFS('OB History'!C:C,'OB History'!B:B,A34)</f>
        <v>15.333333333333334</v>
      </c>
      <c r="J34" s="4">
        <f t="array" ref="J34">MEDIAN(IF('OB History'!B:B=A34, 'OB History'!C:C))</f>
        <v>12</v>
      </c>
      <c r="K34" s="13">
        <f t="array" ref="K34">MAX(IF('OB History'!B:B=A34, 'OB History'!C:C))</f>
        <v>25</v>
      </c>
      <c r="L34" s="12">
        <f>COUNTIFS('OB History'!B:B,A34,'OB History'!D:D, 1)</f>
        <v>5</v>
      </c>
      <c r="M34" s="2">
        <f>COUNTIFS('OB History'!B:B,A34,'OB History'!D:D, 0)</f>
        <v>4</v>
      </c>
      <c r="N34" s="42">
        <f>LOOKUP(2, 1/('OB History'!$B:$B=A34), 'OB History'!$AD:$AD)</f>
        <v>0.55555555555555558</v>
      </c>
      <c r="O34" s="12">
        <f>SUMIFS('OB History'!F:F,'OB History'!B:B,A34)</f>
        <v>19</v>
      </c>
      <c r="P34" s="2">
        <f>SUMIFS('OB History'!E:E,'OB History'!B:B,A34)-O34</f>
        <v>19</v>
      </c>
      <c r="Q34" s="42">
        <f>LOOKUP(2, 1/('OB History'!$B:$B=A34), 'OB History'!$AB:$AB)</f>
        <v>0.48333333333333339</v>
      </c>
      <c r="R34" s="12">
        <f>SUMIFS('OB History'!H:H,'OB History'!B:B,'Old Bow v2'!A34)</f>
        <v>79</v>
      </c>
      <c r="S34" s="2">
        <f>SUMIFS('OB History'!G:G,'OB History'!B:B,'Old Bow v2'!A34)-R34</f>
        <v>77</v>
      </c>
      <c r="T34" s="42">
        <f>LOOKUP(2, 1/('OB History'!$B:$B=A34), 'OB History'!$AC:$AC)</f>
        <v>0.50222222222222224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0</v>
      </c>
      <c r="X34" s="2">
        <f>COUNTIFS('OB History'!$B:$B,$A$34,'OB History'!N:N, 1)</f>
        <v>2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1</v>
      </c>
    </row>
    <row r="35" spans="1:36" x14ac:dyDescent="0.25">
      <c r="A35" s="2" t="s">
        <v>45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234</v>
      </c>
      <c r="I35" s="4">
        <f>AVERAGEIFS('OB History'!C:C,'OB History'!B:B,A35)</f>
        <v>13.764705882352942</v>
      </c>
      <c r="J35" s="4">
        <f t="array" ref="J35">MEDIAN(IF('OB History'!B:B=A35, 'OB History'!C:C))</f>
        <v>14</v>
      </c>
      <c r="K35" s="13">
        <f t="array" ref="K35">MAX(IF('OB History'!B:B=A35, 'OB History'!C:C))</f>
        <v>22</v>
      </c>
      <c r="L35" s="12">
        <f>COUNTIFS('OB History'!B:B,A35,'OB History'!D:D, 1)</f>
        <v>7</v>
      </c>
      <c r="M35" s="2">
        <f>COUNTIFS('OB History'!B:B,A35,'OB History'!D:D, 0)</f>
        <v>10</v>
      </c>
      <c r="N35" s="42">
        <f>LOOKUP(2, 1/('OB History'!$B:$B=A35), 'OB History'!$AD:$AD)</f>
        <v>0.41176470588235292</v>
      </c>
      <c r="O35" s="12">
        <f>SUMIFS('OB History'!F:F,'OB History'!B:B,A35)</f>
        <v>35</v>
      </c>
      <c r="P35" s="2">
        <f>SUMIFS('OB History'!E:E,'OB History'!B:B,A35)-O35</f>
        <v>38</v>
      </c>
      <c r="Q35" s="42">
        <f>LOOKUP(2, 1/('OB History'!$B:$B=A35), 'OB History'!$AB:$AB)</f>
        <v>0.48235294117647065</v>
      </c>
      <c r="R35" s="12">
        <f>SUMIFS('OB History'!H:H,'OB History'!B:B,'Old Bow v2'!A35)</f>
        <v>146</v>
      </c>
      <c r="S35" s="2">
        <f>SUMIFS('OB History'!G:G,'OB History'!B:B,'Old Bow v2'!A35)-R35</f>
        <v>152</v>
      </c>
      <c r="T35" s="42">
        <f>LOOKUP(2, 1/('OB History'!$B:$B=A35), 'OB History'!$AC:$AC)</f>
        <v>0.48941176470588238</v>
      </c>
      <c r="U35" s="2">
        <f>COUNTIFS('OB History'!$B:$B,$A$35,'OB History'!K:K, 1)</f>
        <v>6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3</v>
      </c>
      <c r="Y35" s="2">
        <f>COUNTIFS('OB History'!$B:$B,$A$35,'OB History'!O:O, 1)</f>
        <v>0</v>
      </c>
      <c r="Z35" s="2">
        <f>COUNTIFS('OB History'!$B:$B,$A$35,'OB History'!P:P, 1)</f>
        <v>3</v>
      </c>
      <c r="AA35" s="2">
        <f>COUNTIFS('OB History'!$B:$B,$A$35,'OB History'!Q:Q, 1)</f>
        <v>0</v>
      </c>
      <c r="AB35" s="2">
        <f>COUNTIFS('OB History'!$B:$B,$A$35,'OB History'!R:R, 1)</f>
        <v>1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2</v>
      </c>
      <c r="AG35" s="2">
        <f>COUNTIFS('OB History'!$B:$B,$A$35,'OB History'!W:W, 1)</f>
        <v>5</v>
      </c>
      <c r="AH35" s="2">
        <f>COUNTIFS('OB History'!$B:$B,$A$35,'OB History'!X:X, 1)</f>
        <v>5</v>
      </c>
      <c r="AI35" s="2">
        <f>COUNTIFS('OB History'!$B:$B,$A$35,'OB History'!Y:Y, 1)</f>
        <v>3</v>
      </c>
      <c r="AJ35" s="2">
        <f>COUNTIFS('OB History'!$B:$B,$A$35,'OB History'!Z:Z, 1)</f>
        <v>6</v>
      </c>
    </row>
    <row r="36" spans="1:36" ht="15.75" x14ac:dyDescent="0.25">
      <c r="A36" s="2" t="s">
        <v>18</v>
      </c>
      <c r="B36" s="36" t="s">
        <v>54</v>
      </c>
      <c r="C36" s="2" t="s">
        <v>70</v>
      </c>
      <c r="D36" s="3"/>
      <c r="E36" s="3"/>
      <c r="F36" s="3"/>
      <c r="G36" s="3"/>
      <c r="H36" s="12">
        <f>SUMIFS('OB History'!C:C,'OB History'!B:B,A36)</f>
        <v>788</v>
      </c>
      <c r="I36" s="4">
        <f>AVERAGEIFS('OB History'!C:C,'OB History'!B:B,A36)</f>
        <v>15.76</v>
      </c>
      <c r="J36" s="4">
        <f t="array" ref="J36">MEDIAN(IF('OB History'!B:B=A36, 'OB History'!C:C))</f>
        <v>15</v>
      </c>
      <c r="K36" s="13">
        <f t="array" ref="K36">MAX(IF('OB History'!B:B=A36, 'OB History'!C:C))</f>
        <v>37</v>
      </c>
      <c r="L36" s="12">
        <f>COUNTIFS('OB History'!B:B,A36,'OB History'!D:D, 1)</f>
        <v>19</v>
      </c>
      <c r="M36" s="2">
        <f>COUNTIFS('OB History'!B:B,A36,'OB History'!D:D, 0)</f>
        <v>31</v>
      </c>
      <c r="N36" s="42">
        <f>LOOKUP(2, 1/('OB History'!$B:$B=A36), 'OB History'!$AD:$AD)</f>
        <v>0.38</v>
      </c>
      <c r="O36" s="12">
        <f>SUMIFS('OB History'!F:F,'OB History'!B:B,A36)</f>
        <v>97</v>
      </c>
      <c r="P36" s="2">
        <f>SUMIFS('OB History'!E:E,'OB History'!B:B,A36)-O36</f>
        <v>116</v>
      </c>
      <c r="Q36" s="42">
        <f>LOOKUP(2, 1/('OB History'!$B:$B=A36), 'OB History'!$AB:$AB)</f>
        <v>0.44900000000000007</v>
      </c>
      <c r="R36" s="12">
        <f>SUMIFS('OB History'!H:H,'OB History'!B:B,'Old Bow v2'!A36)</f>
        <v>432</v>
      </c>
      <c r="S36" s="2">
        <f>SUMIFS('OB History'!G:G,'OB History'!B:B,'Old Bow v2'!A36)-R36</f>
        <v>457</v>
      </c>
      <c r="T36" s="42">
        <f>LOOKUP(2, 1/('OB History'!$B:$B=A36), 'OB History'!$AC:$AC)</f>
        <v>0.48180000000000006</v>
      </c>
      <c r="U36" s="2">
        <f>COUNTIFS('OB History'!$B:$B,$A$36,'OB History'!K:K, 1)</f>
        <v>9</v>
      </c>
      <c r="V36" s="2">
        <f>COUNTIFS('OB History'!$B:$B,$A$36,'OB History'!L:L, 1)</f>
        <v>7</v>
      </c>
      <c r="W36" s="2">
        <f>COUNTIFS('OB History'!$B:$B,$A$36,'OB History'!M:M, 1)</f>
        <v>2</v>
      </c>
      <c r="X36" s="2">
        <f>COUNTIFS('OB History'!$B:$B,$A$36,'OB History'!N:N, 1)</f>
        <v>15</v>
      </c>
      <c r="Y36" s="2">
        <f>COUNTIFS('OB History'!$B:$B,$A$36,'OB History'!O:O, 1)</f>
        <v>0</v>
      </c>
      <c r="Z36" s="2">
        <f>COUNTIFS('OB History'!$B:$B,$A$36,'OB History'!P:P, 1)</f>
        <v>8</v>
      </c>
      <c r="AA36" s="2">
        <f>COUNTIFS('OB History'!$B:$B,$A$36,'OB History'!Q:Q, 1)</f>
        <v>2</v>
      </c>
      <c r="AB36" s="2">
        <f>COUNTIFS('OB History'!$B:$B,$A$36,'OB History'!R:R, 1)</f>
        <v>3</v>
      </c>
      <c r="AC36" s="2">
        <f>COUNTIFS('OB History'!$B:$B,$A$36,'OB History'!S:S, 1)</f>
        <v>0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3</v>
      </c>
      <c r="AG36" s="2">
        <f>COUNTIFS('OB History'!$B:$B,$A$36,'OB History'!W:W, 1)</f>
        <v>12</v>
      </c>
      <c r="AH36" s="2">
        <f>COUNTIFS('OB History'!$B:$B,$A$36,'OB History'!X:X, 1)</f>
        <v>13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ht="15.75" x14ac:dyDescent="0.25">
      <c r="A37" s="2" t="s">
        <v>219</v>
      </c>
      <c r="B37" s="36" t="s">
        <v>70</v>
      </c>
      <c r="C37" s="2" t="s">
        <v>70</v>
      </c>
      <c r="D37" s="3"/>
      <c r="E37" s="3"/>
      <c r="F37" s="3"/>
      <c r="G37" s="3"/>
      <c r="H37" s="12">
        <f>SUMIFS('OB History'!C:C,'OB History'!B:B,A37)</f>
        <v>23</v>
      </c>
      <c r="I37" s="4">
        <f>AVERAGEIFS('OB History'!C:C,'OB History'!B:B,A37)</f>
        <v>4.5999999999999996</v>
      </c>
      <c r="J37" s="4">
        <f t="array" ref="J37">MEDIAN(IF('OB History'!B:B=A37, 'OB History'!C:C))</f>
        <v>5</v>
      </c>
      <c r="K37" s="13">
        <f t="array" ref="K37">MAX(IF('OB History'!B:B=A37, 'OB History'!C:C))</f>
        <v>6</v>
      </c>
      <c r="L37" s="12">
        <f>COUNTIFS('OB History'!B:B,A37,'OB History'!D:D, 1)</f>
        <v>3</v>
      </c>
      <c r="M37" s="2">
        <f>COUNTIFS('OB History'!B:B,A37,'OB History'!D:D, 0)</f>
        <v>2</v>
      </c>
      <c r="N37" s="42">
        <f>LOOKUP(2, 1/('OB History'!$B:$B=A37), 'OB History'!$AD:$AD)</f>
        <v>0.6</v>
      </c>
      <c r="O37" s="12">
        <f>SUMIFS('OB History'!F:F,'OB History'!B:B,A37)</f>
        <v>11</v>
      </c>
      <c r="P37" s="2">
        <f>SUMIFS('OB History'!E:E,'OB History'!B:B,A37)-O37</f>
        <v>9</v>
      </c>
      <c r="Q37" s="42">
        <f>LOOKUP(2, 1/('OB History'!$B:$B=A37), 'OB History'!$AB:$AB)</f>
        <v>0.55000000000000004</v>
      </c>
      <c r="R37" s="12">
        <f>SUMIFS('OB History'!H:H,'OB History'!B:B,'Old Bow v2'!A37)</f>
        <v>46</v>
      </c>
      <c r="S37" s="2">
        <f>SUMIFS('OB History'!G:G,'OB History'!B:B,'Old Bow v2'!A37)-R37</f>
        <v>38</v>
      </c>
      <c r="T37" s="42">
        <f>LOOKUP(2, 1/('OB History'!$B:$B=A37), 'OB History'!$AC:$AC)</f>
        <v>0.55199999999999994</v>
      </c>
      <c r="U37" s="2">
        <f>COUNTIFS('OB History'!$B:$B,$A$37,'OB History'!K:K, 1)</f>
        <v>1</v>
      </c>
      <c r="V37" s="2">
        <f>COUNTIFS('OB History'!$B:$B,$A$37,'OB History'!L:L, 1)</f>
        <v>2</v>
      </c>
      <c r="W37" s="2">
        <f>COUNTIFS('OB History'!$B:$B,$A$37,'OB History'!M:M, 1)</f>
        <v>1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2</v>
      </c>
      <c r="AH37" s="2">
        <f>COUNTIFS('OB History'!$B:$B,$A$37,'OB History'!X:X, 1)</f>
        <v>3</v>
      </c>
      <c r="AI37" s="2">
        <f>COUNTIFS('OB History'!$B:$B,$A$37,'OB History'!Y:Y, 1)</f>
        <v>0</v>
      </c>
      <c r="AJ37" s="2">
        <f>COUNTIFS('OB History'!$B:$B,$A$37,'OB History'!Z:Z, 1)</f>
        <v>2</v>
      </c>
    </row>
    <row r="38" spans="1:36" x14ac:dyDescent="0.25">
      <c r="A38" s="1" t="s">
        <v>41</v>
      </c>
      <c r="B38" s="2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178</v>
      </c>
      <c r="I38" s="4">
        <f>AVERAGEIFS('OB History'!C:C,'OB History'!B:B,A38)</f>
        <v>8.9</v>
      </c>
      <c r="J38" s="4">
        <f t="array" ref="J38">MEDIAN(IF('OB History'!B:B=A38, 'OB History'!C:C))</f>
        <v>8.5</v>
      </c>
      <c r="K38" s="13">
        <f t="array" ref="K38">MAX(IF('OB History'!B:B=A38, 'OB History'!C:C))</f>
        <v>21</v>
      </c>
      <c r="L38" s="12">
        <f>COUNTIFS('OB History'!B:B,A38,'OB History'!D:D, 1)</f>
        <v>10</v>
      </c>
      <c r="M38" s="2">
        <f>COUNTIFS('OB History'!B:B,A38,'OB History'!D:D, 0)</f>
        <v>10</v>
      </c>
      <c r="N38" s="42">
        <f>LOOKUP(2, 1/('OB History'!$B:$B=A38), 'OB History'!$AD:$AD)</f>
        <v>0.5</v>
      </c>
      <c r="O38" s="12">
        <f>SUMIFS('OB History'!F:F,'OB History'!B:B,A38)</f>
        <v>42</v>
      </c>
      <c r="P38" s="2">
        <f>SUMIFS('OB History'!E:E,'OB History'!B:B,A38)-O38</f>
        <v>44</v>
      </c>
      <c r="Q38" s="42">
        <f>LOOKUP(2, 1/('OB History'!$B:$B=A38), 'OB History'!$AB:$AB)</f>
        <v>0.48</v>
      </c>
      <c r="R38" s="12">
        <f>SUMIFS('OB History'!H:H,'OB History'!B:B,'Old Bow v2'!A38)</f>
        <v>173</v>
      </c>
      <c r="S38" s="2">
        <f>SUMIFS('OB History'!G:G,'OB History'!B:B,'Old Bow v2'!A38)-R38</f>
        <v>185</v>
      </c>
      <c r="T38" s="42">
        <f>LOOKUP(2, 1/('OB History'!$B:$B=A38), 'OB History'!$AC:$AC)</f>
        <v>0.47649999999999998</v>
      </c>
      <c r="U38" s="2">
        <f>COUNTIFS('OB History'!$B:$B,$A$38,'OB History'!K:K, 1)</f>
        <v>7</v>
      </c>
      <c r="V38" s="2">
        <f>COUNTIFS('OB History'!$B:$B,$A$38,'OB History'!L:L, 1)</f>
        <v>3</v>
      </c>
      <c r="W38" s="2">
        <f>COUNTIFS('OB History'!$B:$B,$A$38,'OB History'!M:M, 1)</f>
        <v>2</v>
      </c>
      <c r="X38" s="2">
        <f>COUNTIFS('OB History'!$B:$B,$A$38,'OB History'!N:N, 1)</f>
        <v>5</v>
      </c>
      <c r="Y38" s="2">
        <f>COUNTIFS('OB History'!$B:$B,$A$38,'OB History'!O:O, 1)</f>
        <v>1</v>
      </c>
      <c r="Z38" s="2">
        <f>COUNTIFS('OB History'!$B:$B,$A$38,'OB History'!P:P, 1)</f>
        <v>2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6</v>
      </c>
      <c r="AH38" s="2">
        <f>COUNTIFS('OB History'!$B:$B,$A$38,'OB History'!X:X, 1)</f>
        <v>5</v>
      </c>
      <c r="AI38" s="2">
        <f>COUNTIFS('OB History'!$B:$B,$A$38,'OB History'!Y:Y, 1)</f>
        <v>4</v>
      </c>
      <c r="AJ38" s="2">
        <f>COUNTIFS('OB History'!$B:$B,$A$38,'OB History'!Z:Z, 1)</f>
        <v>6</v>
      </c>
    </row>
    <row r="39" spans="1:36" x14ac:dyDescent="0.25">
      <c r="A39" s="2" t="s">
        <v>3</v>
      </c>
      <c r="B39" s="6" t="s">
        <v>54</v>
      </c>
      <c r="C39" s="1" t="s">
        <v>131</v>
      </c>
      <c r="D39" s="3"/>
      <c r="E39" s="3">
        <v>3</v>
      </c>
      <c r="F39" s="3"/>
      <c r="G39" s="3"/>
      <c r="H39" s="12">
        <f>SUMIFS('OB History'!C:C,'OB History'!B:B,A39)</f>
        <v>694</v>
      </c>
      <c r="I39" s="4">
        <f>AVERAGEIFS('OB History'!C:C,'OB History'!B:B,A39)</f>
        <v>23.133333333333333</v>
      </c>
      <c r="J39" s="4">
        <f t="array" ref="J39">MEDIAN(IF('OB History'!B:B=A39, 'OB History'!C:C))</f>
        <v>21.5</v>
      </c>
      <c r="K39" s="13">
        <f t="array" ref="K39">MAX(IF('OB History'!B:B=A39, 'OB History'!C:C))</f>
        <v>44</v>
      </c>
      <c r="L39" s="12">
        <f>COUNTIFS('OB History'!B:B,A39,'OB History'!D:D, 1)</f>
        <v>16</v>
      </c>
      <c r="M39" s="2">
        <f>COUNTIFS('OB History'!B:B,A39,'OB History'!D:D, 0)</f>
        <v>14</v>
      </c>
      <c r="N39" s="42">
        <f>LOOKUP(2, 1/('OB History'!$B:$B=A39), 'OB History'!$AD:$AD)</f>
        <v>0.53333333333333333</v>
      </c>
      <c r="O39" s="12">
        <f>SUMIFS('OB History'!F:F,'OB History'!B:B,A39)</f>
        <v>63</v>
      </c>
      <c r="P39" s="2">
        <f>SUMIFS('OB History'!E:E,'OB History'!B:B,A39)-O39</f>
        <v>63</v>
      </c>
      <c r="Q39" s="42">
        <f>LOOKUP(2, 1/('OB History'!$B:$B=A39), 'OB History'!$AB:$AB)</f>
        <v>0.49999999999999994</v>
      </c>
      <c r="R39" s="12">
        <f>SUMIFS('OB History'!H:H,'OB History'!B:B,'Old Bow v2'!A39)</f>
        <v>253</v>
      </c>
      <c r="S39" s="2">
        <f>SUMIFS('OB History'!G:G,'OB History'!B:B,'Old Bow v2'!A39)-R39</f>
        <v>263</v>
      </c>
      <c r="T39" s="42">
        <f>LOOKUP(2, 1/('OB History'!$B:$B=A39), 'OB History'!$AC:$AC)</f>
        <v>0.49099999999999994</v>
      </c>
      <c r="U39" s="2">
        <f>COUNTIFS('OB History'!$B:$B,$A$39,'OB History'!K:K, 1)</f>
        <v>6</v>
      </c>
      <c r="V39" s="2">
        <f>COUNTIFS('OB History'!$B:$B,$A$39,'OB History'!L:L, 1)</f>
        <v>8</v>
      </c>
      <c r="W39" s="2">
        <f>COUNTIFS('OB History'!$B:$B,$A$39,'OB History'!M:M, 1)</f>
        <v>1</v>
      </c>
      <c r="X39" s="2">
        <f>COUNTIFS('OB History'!$B:$B,$A$39,'OB History'!N:N, 1)</f>
        <v>4</v>
      </c>
      <c r="Y39" s="2">
        <f>COUNTIFS('OB History'!$B:$B,$A$39,'OB History'!O:O, 1)</f>
        <v>5</v>
      </c>
      <c r="Z39" s="2">
        <f>COUNTIFS('OB History'!$B:$B,$A$39,'OB History'!P:P, 1)</f>
        <v>3</v>
      </c>
      <c r="AA39" s="2">
        <f>COUNTIFS('OB History'!$B:$B,$A$39,'OB History'!Q:Q, 1)</f>
        <v>6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1</v>
      </c>
      <c r="AF39" s="2">
        <f>COUNTIFS('OB History'!$B:$B,$A$39,'OB History'!V:V, 1)</f>
        <v>1</v>
      </c>
      <c r="AG39" s="2">
        <f>COUNTIFS('OB History'!$B:$B,$A$39,'OB History'!W:W, 1)</f>
        <v>3</v>
      </c>
      <c r="AH39" s="2">
        <f>COUNTIFS('OB History'!$B:$B,$A$39,'OB History'!X:X, 1)</f>
        <v>5</v>
      </c>
      <c r="AI39" s="2">
        <f>COUNTIFS('OB History'!$B:$B,$A$39,'OB History'!Y:Y, 1)</f>
        <v>12</v>
      </c>
      <c r="AJ39" s="2">
        <f>COUNTIFS('OB History'!$B:$B,$A$39,'OB History'!Z:Z, 1)</f>
        <v>8</v>
      </c>
    </row>
    <row r="40" spans="1:36" x14ac:dyDescent="0.25">
      <c r="A40" s="2" t="s">
        <v>120</v>
      </c>
      <c r="B40" s="6" t="s">
        <v>70</v>
      </c>
      <c r="C40" s="6" t="s">
        <v>70</v>
      </c>
      <c r="D40" s="3">
        <v>5</v>
      </c>
      <c r="E40" s="3">
        <v>1</v>
      </c>
      <c r="F40" s="3"/>
      <c r="G40" s="3"/>
      <c r="H40" s="12">
        <f>SUMIFS('OB History'!C:C,'OB History'!B:B,A40)</f>
        <v>1322</v>
      </c>
      <c r="I40" s="4">
        <f>AVERAGEIFS('OB History'!C:C,'OB History'!B:B,A40)</f>
        <v>14.527472527472527</v>
      </c>
      <c r="J40" s="4">
        <f t="array" ref="J40">MEDIAN(IF('OB History'!B:B=A40, 'OB History'!C:C))</f>
        <v>13</v>
      </c>
      <c r="K40" s="13">
        <f t="array" ref="K40">MAX(IF('OB History'!B:B=A40, 'OB History'!C:C))</f>
        <v>31</v>
      </c>
      <c r="L40" s="12">
        <f>COUNTIFS('OB History'!B:B,A40,'OB History'!D:D, 1)</f>
        <v>45</v>
      </c>
      <c r="M40" s="2">
        <f>COUNTIFS('OB History'!B:B,A40,'OB History'!D:D, 0)</f>
        <v>46</v>
      </c>
      <c r="N40" s="42">
        <f>LOOKUP(2, 1/('OB History'!$B:$B=A40), 'OB History'!$AD:$AD)</f>
        <v>0.49450549450549453</v>
      </c>
      <c r="O40" s="12">
        <f>SUMIFS('OB History'!F:F,'OB History'!B:B,A40)</f>
        <v>187</v>
      </c>
      <c r="P40" s="2">
        <f>SUMIFS('OB History'!E:E,'OB History'!B:B,A40)-O40</f>
        <v>185</v>
      </c>
      <c r="Q40" s="42">
        <f>LOOKUP(2, 1/('OB History'!$B:$B=A40), 'OB History'!$AB:$AB)</f>
        <v>0.51406593406593404</v>
      </c>
      <c r="R40" s="12">
        <f>SUMIFS('OB History'!H:H,'OB History'!B:B,'Old Bow v2'!A40)</f>
        <v>765</v>
      </c>
      <c r="S40" s="2">
        <f>SUMIFS('OB History'!G:G,'OB History'!B:B,'Old Bow v2'!A40)-R40</f>
        <v>769</v>
      </c>
      <c r="T40" s="42">
        <f>LOOKUP(2, 1/('OB History'!$B:$B=A40), 'OB History'!$AC:$AC)</f>
        <v>0.50351648351648337</v>
      </c>
      <c r="U40" s="2">
        <f>COUNTIFS('OB History'!$B:$B,$A$40,'OB History'!K:K, 1)</f>
        <v>6</v>
      </c>
      <c r="V40" s="2">
        <f>COUNTIFS('OB History'!$B:$B,$A$40,'OB History'!L:L, 1)</f>
        <v>19</v>
      </c>
      <c r="W40" s="2">
        <f>COUNTIFS('OB History'!$B:$B,$A$40,'OB History'!M:M, 1)</f>
        <v>3</v>
      </c>
      <c r="X40" s="2">
        <f>COUNTIFS('OB History'!$B:$B,$A$40,'OB History'!N:N, 1)</f>
        <v>23</v>
      </c>
      <c r="Y40" s="2">
        <f>COUNTIFS('OB History'!$B:$B,$A$40,'OB History'!O:O, 1)</f>
        <v>1</v>
      </c>
      <c r="Z40" s="2">
        <f>COUNTIFS('OB History'!$B:$B,$A$40,'OB History'!P:P, 1)</f>
        <v>9</v>
      </c>
      <c r="AA40" s="2">
        <f>COUNTIFS('OB History'!$B:$B,$A$40,'OB History'!Q:Q, 1)</f>
        <v>6</v>
      </c>
      <c r="AB40" s="2">
        <f>COUNTIFS('OB History'!$B:$B,$A$40,'OB History'!R:R, 1)</f>
        <v>6</v>
      </c>
      <c r="AC40" s="2">
        <f>COUNTIFS('OB History'!$B:$B,$A$40,'OB History'!S:S, 1)</f>
        <v>2</v>
      </c>
      <c r="AD40" s="2">
        <f>COUNTIFS('OB History'!$B:$B,$A$40,'OB History'!T:T, 1)</f>
        <v>3</v>
      </c>
      <c r="AE40" s="2">
        <f>COUNTIFS('OB History'!$B:$B,$A$40,'OB History'!U:U, 1)</f>
        <v>1</v>
      </c>
      <c r="AF40" s="2">
        <f>COUNTIFS('OB History'!$B:$B,$A$40,'OB History'!V:V, 1)</f>
        <v>2</v>
      </c>
      <c r="AG40" s="2">
        <f>COUNTIFS('OB History'!$B:$B,$A$40,'OB History'!W:W, 1)</f>
        <v>11</v>
      </c>
      <c r="AH40" s="2">
        <f>COUNTIFS('OB History'!$B:$B,$A$40,'OB History'!X:X, 1)</f>
        <v>44</v>
      </c>
      <c r="AI40" s="2">
        <f>COUNTIFS('OB History'!$B:$B,$A$40,'OB History'!Y:Y, 1)</f>
        <v>29</v>
      </c>
      <c r="AJ40" s="2">
        <f>COUNTIFS('OB History'!$B:$B,$A$40,'OB History'!Z:Z, 1)</f>
        <v>21</v>
      </c>
    </row>
    <row r="41" spans="1:36" x14ac:dyDescent="0.25">
      <c r="A41" s="2" t="s">
        <v>14</v>
      </c>
      <c r="B41" s="2" t="s">
        <v>70</v>
      </c>
      <c r="C41" s="2" t="s">
        <v>70</v>
      </c>
      <c r="D41" s="3">
        <v>5</v>
      </c>
      <c r="E41" s="3">
        <v>1</v>
      </c>
      <c r="F41" s="3"/>
      <c r="G41" s="3"/>
      <c r="H41" s="12">
        <f>SUMIFS('OB History'!C:C,'OB History'!B:B,A41)</f>
        <v>1498</v>
      </c>
      <c r="I41" s="4">
        <f>AVERAGEIFS('OB History'!C:C,'OB History'!B:B,A41)</f>
        <v>23.40625</v>
      </c>
      <c r="J41" s="4">
        <f t="array" ref="J41">MEDIAN(IF('OB History'!B:B=A41, 'OB History'!C:C))</f>
        <v>22.5</v>
      </c>
      <c r="K41" s="13">
        <f t="array" ref="K41">MAX(IF('OB History'!B:B=A41, 'OB History'!C:C))</f>
        <v>55</v>
      </c>
      <c r="L41" s="12">
        <f>COUNTIFS('OB History'!B:B,A41,'OB History'!D:D, 1)</f>
        <v>23</v>
      </c>
      <c r="M41" s="2">
        <f>COUNTIFS('OB History'!B:B,A41,'OB History'!D:D, 0)</f>
        <v>41</v>
      </c>
      <c r="N41" s="42">
        <f>LOOKUP(2, 1/('OB History'!$B:$B=A41), 'OB History'!$AD:$AD)</f>
        <v>0.359375</v>
      </c>
      <c r="O41" s="12">
        <f>SUMIFS('OB History'!F:F,'OB History'!B:B,A41)</f>
        <v>113</v>
      </c>
      <c r="P41" s="2">
        <f>SUMIFS('OB History'!E:E,'OB History'!B:B,A41)-O41</f>
        <v>149</v>
      </c>
      <c r="Q41" s="42">
        <f>LOOKUP(2, 1/('OB History'!$B:$B=A41), 'OB History'!$AB:$AB)</f>
        <v>0.42421874999999998</v>
      </c>
      <c r="R41" s="12">
        <f>SUMIFS('OB History'!H:H,'OB History'!B:B,'Old Bow v2'!A41)</f>
        <v>515</v>
      </c>
      <c r="S41" s="2">
        <f>SUMIFS('OB History'!G:G,'OB History'!B:B,'Old Bow v2'!A41)-R41</f>
        <v>578</v>
      </c>
      <c r="T41" s="42">
        <f>LOOKUP(2, 1/('OB History'!$B:$B=A41), 'OB History'!$AC:$AC)</f>
        <v>0.46874999999999994</v>
      </c>
      <c r="U41" s="2">
        <f>COUNTIFS('OB History'!$B:$B,$A$41,'OB History'!K:K, 1)</f>
        <v>5</v>
      </c>
      <c r="V41" s="2">
        <f>COUNTIFS('OB History'!$B:$B,$A$41,'OB History'!L:L, 1)</f>
        <v>5</v>
      </c>
      <c r="W41" s="2">
        <f>COUNTIFS('OB History'!$B:$B,$A$41,'OB History'!M:M, 1)</f>
        <v>0</v>
      </c>
      <c r="X41" s="2">
        <f>COUNTIFS('OB History'!$B:$B,$A$41,'OB History'!N:N, 1)</f>
        <v>18</v>
      </c>
      <c r="Y41" s="2">
        <f>COUNTIFS('OB History'!$B:$B,$A$41,'OB History'!O:O, 1)</f>
        <v>2</v>
      </c>
      <c r="Z41" s="2">
        <f>COUNTIFS('OB History'!$B:$B,$A$41,'OB History'!P:P, 1)</f>
        <v>10</v>
      </c>
      <c r="AA41" s="2">
        <f>COUNTIFS('OB History'!$B:$B,$A$41,'OB History'!Q:Q, 1)</f>
        <v>5</v>
      </c>
      <c r="AB41" s="2">
        <f>COUNTIFS('OB History'!$B:$B,$A$41,'OB History'!R:R, 1)</f>
        <v>2</v>
      </c>
      <c r="AC41" s="2">
        <f>COUNTIFS('OB History'!$B:$B,$A$41,'OB History'!S:S, 1)</f>
        <v>1</v>
      </c>
      <c r="AD41" s="2">
        <f>COUNTIFS('OB History'!$B:$B,$A$41,'OB History'!T:T, 1)</f>
        <v>1</v>
      </c>
      <c r="AE41" s="2">
        <f>COUNTIFS('OB History'!$B:$B,$A$41,'OB History'!U:U, 1)</f>
        <v>2</v>
      </c>
      <c r="AF41" s="2">
        <f>COUNTIFS('OB History'!$B:$B,$A$41,'OB History'!V:V, 1)</f>
        <v>1</v>
      </c>
      <c r="AG41" s="2">
        <f>COUNTIFS('OB History'!$B:$B,$A$41,'OB History'!W:W, 1)</f>
        <v>10</v>
      </c>
      <c r="AH41" s="2">
        <f>COUNTIFS('OB History'!$B:$B,$A$41,'OB History'!X:X, 1)</f>
        <v>24</v>
      </c>
      <c r="AI41" s="2">
        <f>COUNTIFS('OB History'!$B:$B,$A$41,'OB History'!Y:Y, 1)</f>
        <v>13</v>
      </c>
      <c r="AJ41" s="2">
        <f>COUNTIFS('OB History'!$B:$B,$A$41,'OB History'!Z:Z, 1)</f>
        <v>14</v>
      </c>
    </row>
    <row r="42" spans="1:36" x14ac:dyDescent="0.25">
      <c r="A42" s="2" t="s">
        <v>259</v>
      </c>
      <c r="B42" s="2" t="s">
        <v>70</v>
      </c>
      <c r="C42" s="2" t="s">
        <v>70</v>
      </c>
      <c r="D42" s="3"/>
      <c r="E42" s="3"/>
      <c r="F42" s="3"/>
      <c r="G42" s="3"/>
      <c r="H42" s="12">
        <f>SUMIFS('OB History'!C:C,'OB History'!B:B,A42)</f>
        <v>3</v>
      </c>
      <c r="I42" s="4">
        <f>AVERAGEIFS('OB History'!C:C,'OB History'!B:B,A42)</f>
        <v>3</v>
      </c>
      <c r="J42" s="4">
        <f t="array" ref="J42">MEDIAN(IF('OB History'!B:B=A42, 'OB History'!C:C))</f>
        <v>3</v>
      </c>
      <c r="K42" s="13">
        <f t="array" ref="K42">MAX(IF('OB History'!B:B=A42, 'OB History'!C:C))</f>
        <v>3</v>
      </c>
      <c r="L42" s="12">
        <f>COUNTIFS('OB History'!B:B,A42,'OB History'!D:D, 1)</f>
        <v>1</v>
      </c>
      <c r="M42" s="2">
        <f>COUNTIFS('OB History'!B:B,A42,'OB History'!D:D, 0)</f>
        <v>0</v>
      </c>
      <c r="N42" s="42">
        <f>LOOKUP(2, 1/('OB History'!$B:$B=A42), 'OB History'!$AD:$AD)</f>
        <v>1</v>
      </c>
      <c r="O42" s="12">
        <f>SUMIFS('OB History'!F:F,'OB History'!B:B,A42)</f>
        <v>3</v>
      </c>
      <c r="P42" s="2">
        <f>SUMIFS('OB History'!E:E,'OB History'!B:B,A42)-O42</f>
        <v>2</v>
      </c>
      <c r="Q42" s="42">
        <f>LOOKUP(2, 1/('OB History'!$B:$B=A42), 'OB History'!$AB:$AB)</f>
        <v>0.6</v>
      </c>
      <c r="R42" s="12">
        <f>SUMIFS('OB History'!H:H,'OB History'!B:B,'Old Bow v2'!A42)</f>
        <v>11</v>
      </c>
      <c r="S42" s="2">
        <f>SUMIFS('OB History'!G:G,'OB History'!B:B,'Old Bow v2'!A42)-R42</f>
        <v>10</v>
      </c>
      <c r="T42" s="42">
        <f>LOOKUP(2, 1/('OB History'!$B:$B=A42), 'OB History'!$AC:$AC)</f>
        <v>0.52</v>
      </c>
      <c r="U42" s="2">
        <f>COUNTIFS('OB History'!$B:$B,$A$42,'OB History'!K:K, 1)</f>
        <v>1</v>
      </c>
      <c r="V42" s="2">
        <f>COUNTIFS('OB History'!$B:$B,$A$42,'OB History'!L:L, 1)</f>
        <v>0</v>
      </c>
      <c r="W42" s="2">
        <f>COUNTIFS('OB History'!$B:$B,$A$42,'OB History'!M:M, 1)</f>
        <v>0</v>
      </c>
      <c r="X42" s="2">
        <f>COUNTIFS('OB History'!$B:$B,$A$42,'OB History'!N:N, 1)</f>
        <v>0</v>
      </c>
      <c r="Y42" s="2">
        <f>COUNTIFS('OB History'!$B:$B,$A$42,'OB History'!O:O, 1)</f>
        <v>0</v>
      </c>
      <c r="Z42" s="2">
        <f>COUNTIFS('OB History'!$B:$B,$A$42,'OB History'!P:P, 1)</f>
        <v>0</v>
      </c>
      <c r="AA42" s="2">
        <f>COUNTIFS('OB History'!$B:$B,$A$42,'OB History'!Q:Q, 1)</f>
        <v>0</v>
      </c>
      <c r="AB42" s="2">
        <f>COUNTIFS('OB History'!$B:$B,$A$42,'OB History'!R:R, 1)</f>
        <v>0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0</v>
      </c>
      <c r="AH42" s="2">
        <f>COUNTIFS('OB History'!$B:$B,$A$42,'OB History'!X:X, 1)</f>
        <v>0</v>
      </c>
      <c r="AI42" s="2">
        <f>COUNTIFS('OB History'!$B:$B,$A$42,'OB History'!Y:Y, 1)</f>
        <v>1</v>
      </c>
      <c r="AJ42" s="2">
        <f>COUNTIFS('OB History'!$B:$B,$A$42,'OB History'!Z:Z, 1)</f>
        <v>1</v>
      </c>
    </row>
    <row r="43" spans="1:36" x14ac:dyDescent="0.25">
      <c r="A43" s="2" t="s">
        <v>133</v>
      </c>
      <c r="B43" s="2" t="s">
        <v>70</v>
      </c>
      <c r="C43" s="2" t="s">
        <v>70</v>
      </c>
      <c r="D43" s="3"/>
      <c r="E43" s="3"/>
      <c r="F43" s="3">
        <v>1</v>
      </c>
      <c r="G43" s="3"/>
      <c r="H43" s="12">
        <f>SUMIFS('OB History'!C:C,'OB History'!B:B,A43)</f>
        <v>246</v>
      </c>
      <c r="I43" s="4">
        <f>AVERAGEIFS('OB History'!C:C,'OB History'!B:B,A43)</f>
        <v>13.666666666666666</v>
      </c>
      <c r="J43" s="4">
        <f t="array" ref="J43">MEDIAN(IF('OB History'!B:B=A43, 'OB History'!C:C))</f>
        <v>13.5</v>
      </c>
      <c r="K43" s="13">
        <f t="array" ref="K43">MAX(IF('OB History'!B:B=A43, 'OB History'!C:C))</f>
        <v>23</v>
      </c>
      <c r="L43" s="12">
        <f>COUNTIFS('OB History'!B:B,A43,'OB History'!D:D, 1)</f>
        <v>8</v>
      </c>
      <c r="M43" s="2">
        <f>COUNTIFS('OB History'!B:B,A43,'OB History'!D:D, 0)</f>
        <v>10</v>
      </c>
      <c r="N43" s="42">
        <f>LOOKUP(2, 1/('OB History'!$B:$B=A43), 'OB History'!$AD:$AD)</f>
        <v>0.44444444444444442</v>
      </c>
      <c r="O43" s="12">
        <f>SUMIFS('OB History'!F:F,'OB History'!B:B,A43)</f>
        <v>39</v>
      </c>
      <c r="P43" s="2">
        <f>SUMIFS('OB History'!E:E,'OB History'!B:B,A43)-O43</f>
        <v>40</v>
      </c>
      <c r="Q43" s="42">
        <f>LOOKUP(2, 1/('OB History'!$B:$B=A43), 'OB History'!$AB:$AB)</f>
        <v>0.49722222222222218</v>
      </c>
      <c r="R43" s="12">
        <f>SUMIFS('OB History'!H:H,'OB History'!B:B,'Old Bow v2'!A43)</f>
        <v>160</v>
      </c>
      <c r="S43" s="2">
        <f>SUMIFS('OB History'!G:G,'OB History'!B:B,'Old Bow v2'!A43)-R43</f>
        <v>169</v>
      </c>
      <c r="T43" s="42">
        <f>LOOKUP(2, 1/('OB History'!$B:$B=A43), 'OB History'!$AC:$AC)</f>
        <v>0.49277777777777781</v>
      </c>
      <c r="U43" s="2">
        <f>COUNTIFS('OB History'!$B:$B,$A$43,'OB History'!K:K, 1)</f>
        <v>4</v>
      </c>
      <c r="V43" s="2">
        <f>COUNTIFS('OB History'!$B:$B,$A$43,'OB History'!L:L, 1)</f>
        <v>4</v>
      </c>
      <c r="W43" s="2">
        <f>COUNTIFS('OB History'!$B:$B,$A$43,'OB History'!M:M, 1)</f>
        <v>0</v>
      </c>
      <c r="X43" s="2">
        <f>COUNTIFS('OB History'!$B:$B,$A$43,'OB History'!N:N, 1)</f>
        <v>2</v>
      </c>
      <c r="Y43" s="2">
        <f>COUNTIFS('OB History'!$B:$B,$A$43,'OB History'!O:O, 1)</f>
        <v>3</v>
      </c>
      <c r="Z43" s="2">
        <f>COUNTIFS('OB History'!$B:$B,$A$43,'OB History'!P:P, 1)</f>
        <v>4</v>
      </c>
      <c r="AA43" s="2">
        <f>COUNTIFS('OB History'!$B:$B,$A$43,'OB History'!Q:Q, 1)</f>
        <v>0</v>
      </c>
      <c r="AB43" s="2">
        <f>COUNTIFS('OB History'!$B:$B,$A$43,'OB History'!R:R, 1)</f>
        <v>1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7</v>
      </c>
      <c r="AI43" s="2">
        <f>COUNTIFS('OB History'!$B:$B,$A$43,'OB History'!Y:Y, 1)</f>
        <v>6</v>
      </c>
      <c r="AJ43" s="2">
        <f>COUNTIFS('OB History'!$B:$B,$A$43,'OB History'!Z:Z, 1)</f>
        <v>6</v>
      </c>
    </row>
    <row r="44" spans="1:36" x14ac:dyDescent="0.25">
      <c r="A44" s="1" t="s">
        <v>37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4</v>
      </c>
      <c r="I44" s="4">
        <f>AVERAGEIFS('OB History'!C:C,'OB History'!B:B,A44)</f>
        <v>4</v>
      </c>
      <c r="J44" s="4">
        <f t="array" ref="J44">MEDIAN(IF('OB History'!B:B=A44, 'OB History'!C:C))</f>
        <v>4</v>
      </c>
      <c r="K44" s="13">
        <f t="array" ref="K44">MAX(IF('OB History'!B:B=A44, 'OB History'!C:C))</f>
        <v>4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0</v>
      </c>
      <c r="Q44" s="42">
        <f>LOOKUP(2, 1/('OB History'!$B:$B=A44), 'OB History'!$AB:$AB)</f>
        <v>1</v>
      </c>
      <c r="R44" s="12">
        <f>SUMIFS('OB History'!H:H,'OB History'!B:B,'Old Bow v2'!A44)</f>
        <v>9</v>
      </c>
      <c r="S44" s="2">
        <f>SUMIFS('OB History'!G:G,'OB History'!B:B,'Old Bow v2'!A44)-R44</f>
        <v>4</v>
      </c>
      <c r="T44" s="42">
        <f>LOOKUP(2, 1/('OB History'!$B:$B=A44), 'OB History'!$AC:$AC)</f>
        <v>0.69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1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1</v>
      </c>
      <c r="AI44" s="2">
        <f>COUNTIFS('OB History'!$B:$B,$A$44,'OB History'!Y:Y, 1)</f>
        <v>0</v>
      </c>
      <c r="AJ44" s="2">
        <f>COUNTIFS('OB History'!$B:$B,$A$44,'OB History'!Z:Z, 1)</f>
        <v>1</v>
      </c>
    </row>
    <row r="45" spans="1:36" x14ac:dyDescent="0.25">
      <c r="A45" s="2" t="s">
        <v>12</v>
      </c>
      <c r="B45" s="6" t="s">
        <v>98</v>
      </c>
      <c r="C45" s="1" t="s">
        <v>131</v>
      </c>
      <c r="D45" s="3">
        <v>11</v>
      </c>
      <c r="E45" s="3">
        <v>5</v>
      </c>
      <c r="F45" s="3">
        <v>1</v>
      </c>
      <c r="G45" s="3"/>
      <c r="H45" s="12">
        <f>SUMIFS('OB History'!C:C,'OB History'!B:B,A45)</f>
        <v>2885</v>
      </c>
      <c r="I45" s="4">
        <f>AVERAGEIFS('OB History'!C:C,'OB History'!B:B,A45)</f>
        <v>25.530973451327434</v>
      </c>
      <c r="J45" s="4">
        <f t="array" ref="J45">MEDIAN(IF('OB History'!B:B=A45, 'OB History'!C:C))</f>
        <v>24</v>
      </c>
      <c r="K45" s="13">
        <f t="array" ref="K45">MAX(IF('OB History'!B:B=A45, 'OB History'!C:C))</f>
        <v>58</v>
      </c>
      <c r="L45" s="12">
        <f>COUNTIFS('OB History'!B:B,A45,'OB History'!D:D, 1)</f>
        <v>62</v>
      </c>
      <c r="M45" s="2">
        <f>COUNTIFS('OB History'!B:B,A45,'OB History'!D:D, 0)</f>
        <v>51</v>
      </c>
      <c r="N45" s="42">
        <f>LOOKUP(2, 1/('OB History'!$B:$B=A45), 'OB History'!$AD:$AD)</f>
        <v>0.54867256637168138</v>
      </c>
      <c r="O45" s="12">
        <f>SUMIFS('OB History'!F:F,'OB History'!B:B,A45)</f>
        <v>244</v>
      </c>
      <c r="P45" s="2">
        <f>SUMIFS('OB History'!E:E,'OB History'!B:B,A45)-O45</f>
        <v>219</v>
      </c>
      <c r="Q45" s="42">
        <f>LOOKUP(2, 1/('OB History'!$B:$B=A45), 'OB History'!$AB:$AB)</f>
        <v>0.52743362831858409</v>
      </c>
      <c r="R45" s="12">
        <f>SUMIFS('OB History'!H:H,'OB History'!B:B,'Old Bow v2'!A45)</f>
        <v>988</v>
      </c>
      <c r="S45" s="2">
        <f>SUMIFS('OB History'!G:G,'OB History'!B:B,'Old Bow v2'!A45)-R45</f>
        <v>934</v>
      </c>
      <c r="T45" s="42">
        <f>LOOKUP(2, 1/('OB History'!$B:$B=A45), 'OB History'!$AC:$AC)</f>
        <v>0.51486725663716837</v>
      </c>
      <c r="U45" s="2">
        <f>COUNTIFS('OB History'!$B:$B,$A$45,'OB History'!K:K, 1)</f>
        <v>17</v>
      </c>
      <c r="V45" s="2">
        <f>COUNTIFS('OB History'!$B:$B,$A$45,'OB History'!L:L, 1)</f>
        <v>17</v>
      </c>
      <c r="W45" s="2">
        <f>COUNTIFS('OB History'!$B:$B,$A$45,'OB History'!M:M, 1)</f>
        <v>6</v>
      </c>
      <c r="X45" s="2">
        <f>COUNTIFS('OB History'!$B:$B,$A$45,'OB History'!N:N, 1)</f>
        <v>33</v>
      </c>
      <c r="Y45" s="2">
        <f>COUNTIFS('OB History'!$B:$B,$A$45,'OB History'!O:O, 1)</f>
        <v>7</v>
      </c>
      <c r="Z45" s="2">
        <f>COUNTIFS('OB History'!$B:$B,$A$45,'OB History'!P:P, 1)</f>
        <v>20</v>
      </c>
      <c r="AA45" s="2">
        <f>COUNTIFS('OB History'!$B:$B,$A$45,'OB History'!Q:Q, 1)</f>
        <v>7</v>
      </c>
      <c r="AB45" s="2">
        <f>COUNTIFS('OB History'!$B:$B,$A$45,'OB History'!R:R, 1)</f>
        <v>12</v>
      </c>
      <c r="AC45" s="2">
        <f>COUNTIFS('OB History'!$B:$B,$A$45,'OB History'!S:S, 1)</f>
        <v>2</v>
      </c>
      <c r="AD45" s="2">
        <f>COUNTIFS('OB History'!$B:$B,$A$45,'OB History'!T:T, 1)</f>
        <v>5</v>
      </c>
      <c r="AE45" s="2">
        <f>COUNTIFS('OB History'!$B:$B,$A$45,'OB History'!U:U, 1)</f>
        <v>3</v>
      </c>
      <c r="AF45" s="2">
        <f>COUNTIFS('OB History'!$B:$B,$A$45,'OB History'!V:V, 1)</f>
        <v>5</v>
      </c>
      <c r="AG45" s="2">
        <f>COUNTIFS('OB History'!$B:$B,$A$45,'OB History'!W:W, 1)</f>
        <v>20</v>
      </c>
      <c r="AH45" s="2">
        <f>COUNTIFS('OB History'!$B:$B,$A$45,'OB History'!X:X, 1)</f>
        <v>32</v>
      </c>
      <c r="AI45" s="2">
        <f>COUNTIFS('OB History'!$B:$B,$A$45,'OB History'!Y:Y, 1)</f>
        <v>27</v>
      </c>
      <c r="AJ45" s="2">
        <f>COUNTIFS('OB History'!$B:$B,$A$45,'OB History'!Z:Z, 1)</f>
        <v>30</v>
      </c>
    </row>
    <row r="46" spans="1:36" x14ac:dyDescent="0.25">
      <c r="A46" s="2" t="s">
        <v>2</v>
      </c>
      <c r="B46" s="6" t="s">
        <v>54</v>
      </c>
      <c r="C46" s="2" t="s">
        <v>70</v>
      </c>
      <c r="D46" s="3">
        <v>9</v>
      </c>
      <c r="E46" s="3"/>
      <c r="F46" s="3">
        <v>1</v>
      </c>
      <c r="G46" s="3"/>
      <c r="H46" s="12">
        <f>SUMIFS('OB History'!C:C,'OB History'!B:B,A46)</f>
        <v>1591</v>
      </c>
      <c r="I46" s="4">
        <f>AVERAGEIFS('OB History'!C:C,'OB History'!B:B,A46)</f>
        <v>29.462962962962962</v>
      </c>
      <c r="J46" s="4">
        <f t="array" ref="J46">MEDIAN(IF('OB History'!B:B=A46, 'OB History'!C:C))</f>
        <v>28</v>
      </c>
      <c r="K46" s="13">
        <f t="array" ref="K46">MAX(IF('OB History'!B:B=A46, 'OB History'!C:C))</f>
        <v>68</v>
      </c>
      <c r="L46" s="12">
        <f>COUNTIFS('OB History'!B:B,A46,'OB History'!D:D, 1)</f>
        <v>35</v>
      </c>
      <c r="M46" s="2">
        <f>COUNTIFS('OB History'!B:B,A46,'OB History'!D:D, 0)</f>
        <v>19</v>
      </c>
      <c r="N46" s="42">
        <f>LOOKUP(2, 1/('OB History'!$B:$B=A46), 'OB History'!$AD:$AD)</f>
        <v>0.64814814814814814</v>
      </c>
      <c r="O46" s="12">
        <f>SUMIFS('OB History'!F:F,'OB History'!B:B,A46)</f>
        <v>134</v>
      </c>
      <c r="P46" s="2">
        <f>SUMIFS('OB History'!E:E,'OB History'!B:B,A46)-O46</f>
        <v>86</v>
      </c>
      <c r="Q46" s="42">
        <f>LOOKUP(2, 1/('OB History'!$B:$B=A46), 'OB History'!$AB:$AB)</f>
        <v>0.63703703703703718</v>
      </c>
      <c r="R46" s="12">
        <f>SUMIFS('OB History'!H:H,'OB History'!B:B,'Old Bow v2'!A46)</f>
        <v>507</v>
      </c>
      <c r="S46" s="2">
        <f>SUMIFS('OB History'!G:G,'OB History'!B:B,'Old Bow v2'!A46)-R46</f>
        <v>407</v>
      </c>
      <c r="T46" s="42">
        <f>LOOKUP(2, 1/('OB History'!$B:$B=A46), 'OB History'!$AC:$AC)</f>
        <v>0.56870370370370382</v>
      </c>
      <c r="U46" s="2">
        <f>COUNTIFS('OB History'!$B:$B,$A$46,'OB History'!K:K, 1)</f>
        <v>13</v>
      </c>
      <c r="V46" s="2">
        <f>COUNTIFS('OB History'!$B:$B,$A$46,'OB History'!L:L, 1)</f>
        <v>15</v>
      </c>
      <c r="W46" s="2">
        <f>COUNTIFS('OB History'!$B:$B,$A$46,'OB History'!M:M, 1)</f>
        <v>5</v>
      </c>
      <c r="X46" s="2">
        <f>COUNTIFS('OB History'!$B:$B,$A$46,'OB History'!N:N, 1)</f>
        <v>19</v>
      </c>
      <c r="Y46" s="2">
        <f>COUNTIFS('OB History'!$B:$B,$A$46,'OB History'!O:O, 1)</f>
        <v>3</v>
      </c>
      <c r="Z46" s="2">
        <f>COUNTIFS('OB History'!$B:$B,$A$46,'OB History'!P:P, 1)</f>
        <v>8</v>
      </c>
      <c r="AA46" s="2">
        <f>COUNTIFS('OB History'!$B:$B,$A$46,'OB History'!Q:Q, 1)</f>
        <v>2</v>
      </c>
      <c r="AB46" s="2">
        <f>COUNTIFS('OB History'!$B:$B,$A$46,'OB History'!R:R, 1)</f>
        <v>4</v>
      </c>
      <c r="AC46" s="2">
        <f>COUNTIFS('OB History'!$B:$B,$A$46,'OB History'!S:S, 1)</f>
        <v>0</v>
      </c>
      <c r="AD46" s="2">
        <f>COUNTIFS('OB History'!$B:$B,$A$46,'OB History'!T:T, 1)</f>
        <v>2</v>
      </c>
      <c r="AE46" s="2">
        <f>COUNTIFS('OB History'!$B:$B,$A$46,'OB History'!U:U, 1)</f>
        <v>1</v>
      </c>
      <c r="AF46" s="2">
        <f>COUNTIFS('OB History'!$B:$B,$A$46,'OB History'!V:V, 1)</f>
        <v>0</v>
      </c>
      <c r="AG46" s="2">
        <f>COUNTIFS('OB History'!$B:$B,$A$46,'OB History'!W:W, 1)</f>
        <v>10</v>
      </c>
      <c r="AH46" s="2">
        <f>COUNTIFS('OB History'!$B:$B,$A$46,'OB History'!X:X, 1)</f>
        <v>19</v>
      </c>
      <c r="AI46" s="2">
        <f>COUNTIFS('OB History'!$B:$B,$A$46,'OB History'!Y:Y, 1)</f>
        <v>18</v>
      </c>
      <c r="AJ46" s="2">
        <f>COUNTIFS('OB History'!$B:$B,$A$46,'OB History'!Z:Z, 1)</f>
        <v>15</v>
      </c>
    </row>
    <row r="47" spans="1:36" x14ac:dyDescent="0.25">
      <c r="A47" s="2" t="s">
        <v>48</v>
      </c>
      <c r="B47" s="6" t="s">
        <v>54</v>
      </c>
      <c r="C47" s="6" t="s">
        <v>70</v>
      </c>
      <c r="D47" s="3"/>
      <c r="E47" s="3"/>
      <c r="F47" s="3"/>
      <c r="G47" s="3"/>
      <c r="H47" s="12">
        <f>SUMIFS('OB History'!C:C,'OB History'!B:B,A47)</f>
        <v>102</v>
      </c>
      <c r="I47" s="4">
        <f>AVERAGEIFS('OB History'!C:C,'OB History'!B:B,A47)</f>
        <v>17</v>
      </c>
      <c r="J47" s="4">
        <f t="array" ref="J47">MEDIAN(IF('OB History'!B:B=A47, 'OB History'!C:C))</f>
        <v>14</v>
      </c>
      <c r="K47" s="13">
        <f t="array" ref="K47">MAX(IF('OB History'!B:B=A47, 'OB History'!C:C))</f>
        <v>29</v>
      </c>
      <c r="L47" s="12">
        <f>COUNTIFS('OB History'!B:B,A47,'OB History'!D:D, 1)</f>
        <v>5</v>
      </c>
      <c r="M47" s="2">
        <f>COUNTIFS('OB History'!B:B,A47,'OB History'!D:D, 0)</f>
        <v>1</v>
      </c>
      <c r="N47" s="42">
        <f>LOOKUP(2, 1/('OB History'!$B:$B=A47), 'OB History'!$AD:$AD)</f>
        <v>0.83333333333333337</v>
      </c>
      <c r="O47" s="12">
        <f>SUMIFS('OB History'!F:F,'OB History'!B:B,A47)</f>
        <v>17</v>
      </c>
      <c r="P47" s="2">
        <f>SUMIFS('OB History'!E:E,'OB History'!B:B,A47)-O47</f>
        <v>11</v>
      </c>
      <c r="Q47" s="42">
        <f>LOOKUP(2, 1/('OB History'!$B:$B=A47), 'OB History'!$AB:$AB)</f>
        <v>0.61666666666666659</v>
      </c>
      <c r="R47" s="12">
        <f>SUMIFS('OB History'!H:H,'OB History'!B:B,'Old Bow v2'!A47)</f>
        <v>66</v>
      </c>
      <c r="S47" s="2">
        <f>SUMIFS('OB History'!G:G,'OB History'!B:B,'Old Bow v2'!A47)-R47</f>
        <v>48</v>
      </c>
      <c r="T47" s="42">
        <f>LOOKUP(2, 1/('OB History'!$B:$B=A47), 'OB History'!$AC:$AC)</f>
        <v>0.58166666666666667</v>
      </c>
      <c r="U47" s="2">
        <f>COUNTIFS('OB History'!$B:$B,$A$47,'OB History'!K:K, 1)</f>
        <v>1</v>
      </c>
      <c r="V47" s="2">
        <f>COUNTIFS('OB History'!$B:$B,$A$47,'OB History'!L:L, 1)</f>
        <v>2</v>
      </c>
      <c r="W47" s="2">
        <f>COUNTIFS('OB History'!$B:$B,$A$47,'OB History'!M:M, 1)</f>
        <v>1</v>
      </c>
      <c r="X47" s="2">
        <f>COUNTIFS('OB History'!$B:$B,$A$47,'OB History'!N:N, 1)</f>
        <v>2</v>
      </c>
      <c r="Y47" s="2">
        <f>COUNTIFS('OB History'!$B:$B,$A$47,'OB History'!O:O, 1)</f>
        <v>2</v>
      </c>
      <c r="Z47" s="2">
        <f>COUNTIFS('OB History'!$B:$B,$A$47,'OB History'!P:P, 1)</f>
        <v>1</v>
      </c>
      <c r="AA47" s="2">
        <f>COUNTIFS('OB History'!$B:$B,$A$47,'OB History'!Q:Q, 1)</f>
        <v>3</v>
      </c>
      <c r="AB47" s="2">
        <f>COUNTIFS('OB History'!$B:$B,$A$47,'OB History'!R:R, 1)</f>
        <v>1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1</v>
      </c>
      <c r="AG47" s="2">
        <f>COUNTIFS('OB History'!$B:$B,$A$47,'OB History'!W:W, 1)</f>
        <v>1</v>
      </c>
      <c r="AH47" s="2">
        <f>COUNTIFS('OB History'!$B:$B,$A$47,'OB History'!X:X, 1)</f>
        <v>1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5</v>
      </c>
      <c r="B48" s="6" t="s">
        <v>98</v>
      </c>
      <c r="C48" s="1" t="s">
        <v>131</v>
      </c>
      <c r="D48" s="3">
        <v>3</v>
      </c>
      <c r="E48" s="3"/>
      <c r="F48" s="3"/>
      <c r="G48" s="3"/>
      <c r="H48" s="12">
        <f>SUMIFS('OB History'!C:C,'OB History'!B:B,A48)</f>
        <v>1159</v>
      </c>
      <c r="I48" s="4">
        <f>AVERAGEIFS('OB History'!C:C,'OB History'!B:B,A48)</f>
        <v>22.28846153846154</v>
      </c>
      <c r="J48" s="4">
        <f t="array" ref="J48">MEDIAN(IF('OB History'!B:B=A48, 'OB History'!C:C))</f>
        <v>21</v>
      </c>
      <c r="K48" s="13">
        <f t="array" ref="K48">MAX(IF('OB History'!B:B=A48, 'OB History'!C:C))</f>
        <v>51</v>
      </c>
      <c r="L48" s="12">
        <f>COUNTIFS('OB History'!B:B,A48,'OB History'!D:D, 1)</f>
        <v>21</v>
      </c>
      <c r="M48" s="2">
        <f>COUNTIFS('OB History'!B:B,A48,'OB History'!D:D, 0)</f>
        <v>31</v>
      </c>
      <c r="N48" s="42">
        <f>LOOKUP(2, 1/('OB History'!$B:$B=A48), 'OB History'!$AD:$AD)</f>
        <v>0.40384615384615385</v>
      </c>
      <c r="O48" s="12">
        <f>SUMIFS('OB History'!F:F,'OB History'!B:B,A48)</f>
        <v>102</v>
      </c>
      <c r="P48" s="2">
        <f>SUMIFS('OB History'!E:E,'OB History'!B:B,A48)-O48</f>
        <v>120</v>
      </c>
      <c r="Q48" s="42">
        <f>LOOKUP(2, 1/('OB History'!$B:$B=A48), 'OB History'!$AB:$AB)</f>
        <v>0.45384615384615379</v>
      </c>
      <c r="R48" s="12">
        <f>SUMIFS('OB History'!H:H,'OB History'!B:B,'Old Bow v2'!A48)</f>
        <v>452</v>
      </c>
      <c r="S48" s="2">
        <f>SUMIFS('OB History'!G:G,'OB History'!B:B,'Old Bow v2'!A48)-R48</f>
        <v>479</v>
      </c>
      <c r="T48" s="42">
        <f>LOOKUP(2, 1/('OB History'!$B:$B=A48), 'OB History'!$AC:$AC)</f>
        <v>0.48057692307692296</v>
      </c>
      <c r="U48" s="2">
        <f>COUNTIFS('OB History'!$B:$B,$A$48,'OB History'!K:K, 1)</f>
        <v>14</v>
      </c>
      <c r="V48" s="2">
        <f>COUNTIFS('OB History'!$B:$B,$A$48,'OB History'!L:L, 1)</f>
        <v>5</v>
      </c>
      <c r="W48" s="2">
        <f>COUNTIFS('OB History'!$B:$B,$A$48,'OB History'!M:M, 1)</f>
        <v>7</v>
      </c>
      <c r="X48" s="2">
        <f>COUNTIFS('OB History'!$B:$B,$A$48,'OB History'!N:N, 1)</f>
        <v>10</v>
      </c>
      <c r="Y48" s="2">
        <f>COUNTIFS('OB History'!$B:$B,$A$48,'OB History'!O:O, 1)</f>
        <v>5</v>
      </c>
      <c r="Z48" s="2">
        <f>COUNTIFS('OB History'!$B:$B,$A$48,'OB History'!P:P, 1)</f>
        <v>6</v>
      </c>
      <c r="AA48" s="2">
        <f>COUNTIFS('OB History'!$B:$B,$A$48,'OB History'!Q:Q, 1)</f>
        <v>2</v>
      </c>
      <c r="AB48" s="2">
        <f>COUNTIFS('OB History'!$B:$B,$A$48,'OB History'!R:R, 1)</f>
        <v>5</v>
      </c>
      <c r="AC48" s="2">
        <f>COUNTIFS('OB History'!$B:$B,$A$48,'OB History'!S:S, 1)</f>
        <v>0</v>
      </c>
      <c r="AD48" s="2">
        <f>COUNTIFS('OB History'!$B:$B,$A$48,'OB History'!T:T, 1)</f>
        <v>1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6</v>
      </c>
      <c r="AH48" s="2">
        <f>COUNTIFS('OB History'!$B:$B,$A$48,'OB History'!X:X, 1)</f>
        <v>16</v>
      </c>
      <c r="AI48" s="2">
        <f>COUNTIFS('OB History'!$B:$B,$A$48,'OB History'!Y:Y, 1)</f>
        <v>11</v>
      </c>
      <c r="AJ48" s="2">
        <f>COUNTIFS('OB History'!$B:$B,$A$48,'OB History'!Z:Z, 1)</f>
        <v>14</v>
      </c>
    </row>
    <row r="49" spans="1:36" x14ac:dyDescent="0.25">
      <c r="A49" s="2" t="s">
        <v>32</v>
      </c>
      <c r="B49" s="2" t="s">
        <v>70</v>
      </c>
      <c r="C49" s="2" t="s">
        <v>70</v>
      </c>
      <c r="D49" s="3">
        <v>3</v>
      </c>
      <c r="E49" s="3"/>
      <c r="F49" s="3"/>
      <c r="G49" s="3"/>
      <c r="H49" s="12">
        <f>SUMIFS('OB History'!C:C,'OB History'!B:B,A49)</f>
        <v>680</v>
      </c>
      <c r="I49" s="4">
        <f>AVERAGEIFS('OB History'!C:C,'OB History'!B:B,A49)</f>
        <v>11.929824561403509</v>
      </c>
      <c r="J49" s="4">
        <f t="array" ref="J49">MEDIAN(IF('OB History'!B:B=A49, 'OB History'!C:C))</f>
        <v>11</v>
      </c>
      <c r="K49" s="13">
        <f t="array" ref="K49">MAX(IF('OB History'!B:B=A49, 'OB History'!C:C))</f>
        <v>28</v>
      </c>
      <c r="L49" s="12">
        <f>COUNTIFS('OB History'!B:B,A49,'OB History'!D:D, 1)</f>
        <v>22</v>
      </c>
      <c r="M49" s="2">
        <f>COUNTIFS('OB History'!B:B,A49,'OB History'!D:D, 0)</f>
        <v>35</v>
      </c>
      <c r="N49" s="42">
        <f>LOOKUP(2, 1/('OB History'!$B:$B=A49), 'OB History'!$AD:$AD)</f>
        <v>0.38596491228070173</v>
      </c>
      <c r="O49" s="12">
        <f>SUMIFS('OB History'!F:F,'OB History'!B:B,A49)</f>
        <v>105</v>
      </c>
      <c r="P49" s="2">
        <f>SUMIFS('OB History'!E:E,'OB History'!B:B,A49)-O49</f>
        <v>131</v>
      </c>
      <c r="Q49" s="42">
        <f>LOOKUP(2, 1/('OB History'!$B:$B=A49), 'OB History'!$AB:$AB)</f>
        <v>0.42982456140350861</v>
      </c>
      <c r="R49" s="12">
        <f>SUMIFS('OB History'!H:H,'OB History'!B:B,'Old Bow v2'!A49)</f>
        <v>461</v>
      </c>
      <c r="S49" s="2">
        <f>SUMIFS('OB History'!G:G,'OB History'!B:B,'Old Bow v2'!A49)-R49</f>
        <v>516</v>
      </c>
      <c r="T49" s="42">
        <f>LOOKUP(2, 1/('OB History'!$B:$B=A49), 'OB History'!$AC:$AC)</f>
        <v>0.4673684210526316</v>
      </c>
      <c r="U49" s="2">
        <f>COUNTIFS('OB History'!$B:$B,$A$49,'OB History'!K:K, 1)</f>
        <v>5</v>
      </c>
      <c r="V49" s="2">
        <f>COUNTIFS('OB History'!$B:$B,$A$49,'OB History'!L:L, 1)</f>
        <v>3</v>
      </c>
      <c r="W49" s="2">
        <f>COUNTIFS('OB History'!$B:$B,$A$49,'OB History'!M:M, 1)</f>
        <v>5</v>
      </c>
      <c r="X49" s="2">
        <f>COUNTIFS('OB History'!$B:$B,$A$49,'OB History'!N:N, 1)</f>
        <v>18</v>
      </c>
      <c r="Y49" s="2">
        <f>COUNTIFS('OB History'!$B:$B,$A$49,'OB History'!O:O, 1)</f>
        <v>1</v>
      </c>
      <c r="Z49" s="2">
        <f>COUNTIFS('OB History'!$B:$B,$A$49,'OB History'!P:P, 1)</f>
        <v>5</v>
      </c>
      <c r="AA49" s="2">
        <f>COUNTIFS('OB History'!$B:$B,$A$49,'OB History'!Q:Q, 1)</f>
        <v>5</v>
      </c>
      <c r="AB49" s="2">
        <f>COUNTIFS('OB History'!$B:$B,$A$49,'OB History'!R:R, 1)</f>
        <v>8</v>
      </c>
      <c r="AC49" s="2">
        <f>COUNTIFS('OB History'!$B:$B,$A$49,'OB History'!S:S, 1)</f>
        <v>1</v>
      </c>
      <c r="AD49" s="2">
        <f>COUNTIFS('OB History'!$B:$B,$A$49,'OB History'!T:T, 1)</f>
        <v>1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4</v>
      </c>
      <c r="AH49" s="2">
        <f>COUNTIFS('OB History'!$B:$B,$A$49,'OB History'!X:X, 1)</f>
        <v>18</v>
      </c>
      <c r="AI49" s="2">
        <f>COUNTIFS('OB History'!$B:$B,$A$49,'OB History'!Y:Y, 1)</f>
        <v>13</v>
      </c>
      <c r="AJ49" s="2">
        <f>COUNTIFS('OB History'!$B:$B,$A$49,'OB History'!Z:Z, 1)</f>
        <v>17</v>
      </c>
    </row>
    <row r="50" spans="1:36" x14ac:dyDescent="0.25">
      <c r="A50" s="2" t="s">
        <v>214</v>
      </c>
      <c r="B50" s="2" t="s">
        <v>70</v>
      </c>
      <c r="C50" s="2" t="s">
        <v>70</v>
      </c>
      <c r="D50" s="3"/>
      <c r="E50" s="3"/>
      <c r="F50" s="3"/>
      <c r="G50" s="3"/>
      <c r="H50" s="12">
        <f>SUMIFS('OB History'!C:C,'OB History'!B:B,A50)</f>
        <v>72</v>
      </c>
      <c r="I50" s="4">
        <f>AVERAGEIFS('OB History'!C:C,'OB History'!B:B,A50)</f>
        <v>7.2</v>
      </c>
      <c r="J50" s="4">
        <f t="array" ref="J50">MEDIAN(IF('OB History'!B:B=A50, 'OB History'!C:C))</f>
        <v>5</v>
      </c>
      <c r="K50" s="13">
        <f t="array" ref="K50">MAX(IF('OB History'!B:B=A50, 'OB History'!C:C))</f>
        <v>16</v>
      </c>
      <c r="L50" s="12">
        <f>COUNTIFS('OB History'!B:B,A50,'OB History'!D:D, 1)</f>
        <v>1</v>
      </c>
      <c r="M50" s="2">
        <f>COUNTIFS('OB History'!B:B,A50,'OB History'!D:D, 0)</f>
        <v>9</v>
      </c>
      <c r="N50" s="42">
        <f>LOOKUP(2, 1/('OB History'!$B:$B=A50), 'OB History'!$AD:$AD)</f>
        <v>0.1</v>
      </c>
      <c r="O50" s="12">
        <f>SUMIFS('OB History'!F:F,'OB History'!B:B,A50)</f>
        <v>11</v>
      </c>
      <c r="P50" s="2">
        <f>SUMIFS('OB History'!E:E,'OB History'!B:B,A50)-O50</f>
        <v>28</v>
      </c>
      <c r="Q50" s="42">
        <f>LOOKUP(2, 1/('OB History'!$B:$B=A50), 'OB History'!$AB:$AB)</f>
        <v>0.255</v>
      </c>
      <c r="R50" s="12">
        <f>SUMIFS('OB History'!H:H,'OB History'!B:B,'Old Bow v2'!A50)</f>
        <v>66</v>
      </c>
      <c r="S50" s="2">
        <f>SUMIFS('OB History'!G:G,'OB History'!B:B,'Old Bow v2'!A50)-R50</f>
        <v>98</v>
      </c>
      <c r="T50" s="42">
        <f>LOOKUP(2, 1/('OB History'!$B:$B=A50), 'OB History'!$AC:$AC)</f>
        <v>0.38599999999999995</v>
      </c>
      <c r="U50" s="2">
        <f>COUNTIFS('OB History'!$B:$B,$A$50,'OB History'!K:K, 1)</f>
        <v>0</v>
      </c>
      <c r="V50" s="2">
        <f>COUNTIFS('OB History'!$B:$B,$A$50,'OB History'!L:L, 1)</f>
        <v>2</v>
      </c>
      <c r="W50" s="2">
        <f>COUNTIFS('OB History'!$B:$B,$A$50,'OB History'!M:M, 1)</f>
        <v>1</v>
      </c>
      <c r="X50" s="2">
        <f>COUNTIFS('OB History'!$B:$B,$A$50,'OB History'!N:N, 1)</f>
        <v>0</v>
      </c>
      <c r="Y50" s="2">
        <f>COUNTIFS('OB History'!$B:$B,$A$50,'OB History'!O:O, 1)</f>
        <v>0</v>
      </c>
      <c r="Z50" s="2">
        <f>COUNTIFS('OB History'!$B:$B,$A$50,'OB History'!P:P, 1)</f>
        <v>0</v>
      </c>
      <c r="AA50" s="2">
        <f>COUNTIFS('OB History'!$B:$B,$A$50,'OB History'!Q:Q, 1)</f>
        <v>1</v>
      </c>
      <c r="AB50" s="2">
        <f>COUNTIFS('OB History'!$B:$B,$A$50,'OB History'!R:R, 1)</f>
        <v>1</v>
      </c>
      <c r="AC50" s="2">
        <f>COUNTIFS('OB History'!$B:$B,$A$50,'OB History'!S:S, 1)</f>
        <v>0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1</v>
      </c>
      <c r="AH50" s="2">
        <f>COUNTIFS('OB History'!$B:$B,$A$50,'OB History'!X:X, 1)</f>
        <v>2</v>
      </c>
      <c r="AI50" s="2">
        <f>COUNTIFS('OB History'!$B:$B,$A$50,'OB History'!Y:Y, 1)</f>
        <v>1</v>
      </c>
      <c r="AJ50" s="2">
        <f>COUNTIFS('OB History'!$B:$B,$A$50,'OB History'!Z:Z, 1)</f>
        <v>2</v>
      </c>
    </row>
    <row r="51" spans="1:36" x14ac:dyDescent="0.25">
      <c r="A51" s="2" t="s">
        <v>113</v>
      </c>
      <c r="B51" s="2" t="s">
        <v>70</v>
      </c>
      <c r="C51" s="2" t="s">
        <v>70</v>
      </c>
      <c r="D51" s="3">
        <v>5</v>
      </c>
      <c r="E51" s="3"/>
      <c r="F51" s="3"/>
      <c r="G51" s="3"/>
      <c r="H51" s="12">
        <f>SUMIFS('OB History'!C:C,'OB History'!B:B,A51)</f>
        <v>1037</v>
      </c>
      <c r="I51" s="4">
        <f>AVERAGEIFS('OB History'!C:C,'OB History'!B:B,A51)</f>
        <v>21.604166666666668</v>
      </c>
      <c r="J51" s="4">
        <f t="array" ref="J51">MEDIAN(IF('OB History'!B:B=A51, 'OB History'!C:C))</f>
        <v>19.5</v>
      </c>
      <c r="K51" s="13">
        <f t="array" ref="K51">MAX(IF('OB History'!B:B=A51, 'OB History'!C:C))</f>
        <v>52</v>
      </c>
      <c r="L51" s="12">
        <f>COUNTIFS('OB History'!B:B,A51,'OB History'!D:D, 1)</f>
        <v>30</v>
      </c>
      <c r="M51" s="2">
        <f>COUNTIFS('OB History'!B:B,A51,'OB History'!D:D, 0)</f>
        <v>18</v>
      </c>
      <c r="N51" s="42">
        <f>LOOKUP(2, 1/('OB History'!$B:$B=A51), 'OB History'!$AD:$AD)</f>
        <v>0.625</v>
      </c>
      <c r="O51" s="12">
        <f>SUMIFS('OB History'!F:F,'OB History'!B:B,A51)</f>
        <v>109</v>
      </c>
      <c r="P51" s="2">
        <f>SUMIFS('OB History'!E:E,'OB History'!B:B,A51)-O51</f>
        <v>88</v>
      </c>
      <c r="Q51" s="42">
        <f>LOOKUP(2, 1/('OB History'!$B:$B=A51), 'OB History'!$AB:$AB)</f>
        <v>0.56604166666666678</v>
      </c>
      <c r="R51" s="12">
        <f>SUMIFS('OB History'!H:H,'OB History'!B:B,'Old Bow v2'!A51)</f>
        <v>428</v>
      </c>
      <c r="S51" s="2">
        <f>SUMIFS('OB History'!G:G,'OB History'!B:B,'Old Bow v2'!A51)-R51</f>
        <v>392</v>
      </c>
      <c r="T51" s="42">
        <f>LOOKUP(2, 1/('OB History'!$B:$B=A51), 'OB History'!$AC:$AC)</f>
        <v>0.53125</v>
      </c>
      <c r="U51" s="2">
        <f>COUNTIFS('OB History'!$B:$B,$A$51,'OB History'!K:K, 1)</f>
        <v>11</v>
      </c>
      <c r="V51" s="2">
        <f>COUNTIFS('OB History'!$B:$B,$A$51,'OB History'!L:L, 1)</f>
        <v>10</v>
      </c>
      <c r="W51" s="2">
        <f>COUNTIFS('OB History'!$B:$B,$A$51,'OB History'!M:M, 1)</f>
        <v>1</v>
      </c>
      <c r="X51" s="2">
        <f>COUNTIFS('OB History'!$B:$B,$A$51,'OB History'!N:N, 1)</f>
        <v>12</v>
      </c>
      <c r="Y51" s="2">
        <f>COUNTIFS('OB History'!$B:$B,$A$51,'OB History'!O:O, 1)</f>
        <v>7</v>
      </c>
      <c r="Z51" s="2">
        <f>COUNTIFS('OB History'!$B:$B,$A$51,'OB History'!P:P, 1)</f>
        <v>2</v>
      </c>
      <c r="AA51" s="2">
        <f>COUNTIFS('OB History'!$B:$B,$A$51,'OB History'!Q:Q, 1)</f>
        <v>6</v>
      </c>
      <c r="AB51" s="2">
        <f>COUNTIFS('OB History'!$B:$B,$A$51,'OB History'!R:R, 1)</f>
        <v>4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10</v>
      </c>
      <c r="AH51" s="2">
        <f>COUNTIFS('OB History'!$B:$B,$A$51,'OB History'!X:X, 1)</f>
        <v>15</v>
      </c>
      <c r="AI51" s="2">
        <f>COUNTIFS('OB History'!$B:$B,$A$51,'OB History'!Y:Y, 1)</f>
        <v>15</v>
      </c>
      <c r="AJ51" s="2">
        <f>COUNTIFS('OB History'!$B:$B,$A$51,'OB History'!Z:Z, 1)</f>
        <v>12</v>
      </c>
    </row>
    <row r="52" spans="1:36" x14ac:dyDescent="0.25">
      <c r="A52" s="2" t="s">
        <v>121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2</v>
      </c>
      <c r="P52" s="2">
        <f>SUMIFS('OB History'!E:E,'OB History'!B:B,A52)-O52</f>
        <v>3</v>
      </c>
      <c r="Q52" s="42">
        <f>LOOKUP(2, 1/('OB History'!$B:$B=A52), 'OB History'!$AB:$AB)</f>
        <v>0.4</v>
      </c>
      <c r="R52" s="12">
        <f>SUMIFS('OB History'!H:H,'OB History'!B:B,'Old Bow v2'!A52)</f>
        <v>8</v>
      </c>
      <c r="S52" s="2">
        <f>SUMIFS('OB History'!G:G,'OB History'!B:B,'Old Bow v2'!A52)-R52</f>
        <v>10</v>
      </c>
      <c r="T52" s="42">
        <f>LOOKUP(2, 1/('OB History'!$B:$B=A52), 'OB History'!$AC:$AC)</f>
        <v>0.44</v>
      </c>
      <c r="U52" s="2">
        <f>COUNTIFS('OB History'!$B:$B,$A$52,'OB History'!K:K, 1)</f>
        <v>1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1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34</v>
      </c>
      <c r="B53" s="6" t="s">
        <v>54</v>
      </c>
      <c r="C53" s="2" t="s">
        <v>70</v>
      </c>
      <c r="D53" s="3">
        <v>2</v>
      </c>
      <c r="E53" s="3"/>
      <c r="F53" s="3"/>
      <c r="G53" s="3"/>
      <c r="H53" s="12">
        <f>SUMIFS('OB History'!C:C,'OB History'!B:B,A53)</f>
        <v>626</v>
      </c>
      <c r="I53" s="4">
        <f>AVERAGEIFS('OB History'!C:C,'OB History'!B:B,A53)</f>
        <v>20.193548387096776</v>
      </c>
      <c r="J53" s="4">
        <f t="array" ref="J53">MEDIAN(IF('OB History'!B:B=A53, 'OB History'!C:C))</f>
        <v>19</v>
      </c>
      <c r="K53" s="13">
        <f t="array" ref="K53">MAX(IF('OB History'!B:B=A53, 'OB History'!C:C))</f>
        <v>40</v>
      </c>
      <c r="L53" s="12">
        <f>COUNTIFS('OB History'!B:B,A53,'OB History'!D:D, 1)</f>
        <v>19</v>
      </c>
      <c r="M53" s="2">
        <f>COUNTIFS('OB History'!B:B,A53,'OB History'!D:D, 0)</f>
        <v>12</v>
      </c>
      <c r="N53" s="42">
        <f>LOOKUP(2, 1/('OB History'!$B:$B=A53), 'OB History'!$AD:$AD)</f>
        <v>0.61290322580645162</v>
      </c>
      <c r="O53" s="12">
        <f>SUMIFS('OB History'!F:F,'OB History'!B:B,A53)</f>
        <v>70</v>
      </c>
      <c r="P53" s="2">
        <f>SUMIFS('OB History'!E:E,'OB History'!B:B,A53)-O53</f>
        <v>54</v>
      </c>
      <c r="Q53" s="42">
        <f>LOOKUP(2, 1/('OB History'!$B:$B=A53), 'OB History'!$AB:$AB)</f>
        <v>0.5693548387096774</v>
      </c>
      <c r="R53" s="12">
        <f>SUMIFS('OB History'!H:H,'OB History'!B:B,'Old Bow v2'!A53)</f>
        <v>264</v>
      </c>
      <c r="S53" s="2">
        <f>SUMIFS('OB History'!G:G,'OB History'!B:B,'Old Bow v2'!A53)-R53</f>
        <v>248</v>
      </c>
      <c r="T53" s="42">
        <f>LOOKUP(2, 1/('OB History'!$B:$B=A53), 'OB History'!$AC:$AC)</f>
        <v>0.51258064516129032</v>
      </c>
      <c r="U53" s="2">
        <f>COUNTIFS('OB History'!$B:$B,$A$53,'OB History'!K:K, 1)</f>
        <v>6</v>
      </c>
      <c r="V53" s="2">
        <f>COUNTIFS('OB History'!$B:$B,$A$53,'OB History'!L:L, 1)</f>
        <v>4</v>
      </c>
      <c r="W53" s="2">
        <f>COUNTIFS('OB History'!$B:$B,$A$53,'OB History'!M:M, 1)</f>
        <v>8</v>
      </c>
      <c r="X53" s="2">
        <f>COUNTIFS('OB History'!$B:$B,$A$53,'OB History'!N:N, 1)</f>
        <v>7</v>
      </c>
      <c r="Y53" s="2">
        <f>COUNTIFS('OB History'!$B:$B,$A$53,'OB History'!O:O, 1)</f>
        <v>3</v>
      </c>
      <c r="Z53" s="2">
        <f>COUNTIFS('OB History'!$B:$B,$A$53,'OB History'!P:P, 1)</f>
        <v>4</v>
      </c>
      <c r="AA53" s="2">
        <f>COUNTIFS('OB History'!$B:$B,$A$53,'OB History'!Q:Q, 1)</f>
        <v>3</v>
      </c>
      <c r="AB53" s="2">
        <f>COUNTIFS('OB History'!$B:$B,$A$53,'OB History'!R:R, 1)</f>
        <v>2</v>
      </c>
      <c r="AC53" s="2">
        <f>COUNTIFS('OB History'!$B:$B,$A$53,'OB History'!S:S, 1)</f>
        <v>3</v>
      </c>
      <c r="AD53" s="2">
        <f>COUNTIFS('OB History'!$B:$B,$A$53,'OB History'!T:T, 1)</f>
        <v>0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2</v>
      </c>
      <c r="AH53" s="2">
        <f>COUNTIFS('OB History'!$B:$B,$A$53,'OB History'!X:X, 1)</f>
        <v>11</v>
      </c>
      <c r="AI53" s="2">
        <f>COUNTIFS('OB History'!$B:$B,$A$53,'OB History'!Y:Y, 1)</f>
        <v>9</v>
      </c>
      <c r="AJ53" s="2">
        <f>COUNTIFS('OB History'!$B:$B,$A$53,'OB History'!Z:Z, 1)</f>
        <v>7</v>
      </c>
    </row>
    <row r="54" spans="1:36" x14ac:dyDescent="0.25">
      <c r="A54" s="2" t="s">
        <v>119</v>
      </c>
      <c r="B54" s="6" t="s">
        <v>54</v>
      </c>
      <c r="C54" s="2" t="s">
        <v>70</v>
      </c>
      <c r="D54" s="3">
        <v>1</v>
      </c>
      <c r="E54" s="3"/>
      <c r="F54" s="3"/>
      <c r="G54" s="3"/>
      <c r="H54" s="12">
        <f>SUMIFS('OB History'!C:C,'OB History'!B:B,A54)</f>
        <v>422</v>
      </c>
      <c r="I54" s="4">
        <f>AVERAGEIFS('OB History'!C:C,'OB History'!B:B,A54)</f>
        <v>16.88</v>
      </c>
      <c r="J54" s="4">
        <f t="array" ref="J54">MEDIAN(IF('OB History'!B:B=A54, 'OB History'!C:C))</f>
        <v>15</v>
      </c>
      <c r="K54" s="13">
        <f t="array" ref="K54">MAX(IF('OB History'!B:B=A54, 'OB History'!C:C))</f>
        <v>35</v>
      </c>
      <c r="L54" s="12">
        <f>COUNTIFS('OB History'!B:B,A54,'OB History'!D:D, 1)</f>
        <v>13</v>
      </c>
      <c r="M54" s="2">
        <f>COUNTIFS('OB History'!B:B,A54,'OB History'!D:D, 0)</f>
        <v>12</v>
      </c>
      <c r="N54" s="42">
        <f>LOOKUP(2, 1/('OB History'!$B:$B=A54), 'OB History'!$AD:$AD)</f>
        <v>0.52</v>
      </c>
      <c r="O54" s="12">
        <f>SUMIFS('OB History'!F:F,'OB History'!B:B,A54)</f>
        <v>48</v>
      </c>
      <c r="P54" s="2">
        <f>SUMIFS('OB History'!E:E,'OB History'!B:B,A54)-O54</f>
        <v>49</v>
      </c>
      <c r="Q54" s="42">
        <f>LOOKUP(2, 1/('OB History'!$B:$B=A54), 'OB History'!$AB:$AB)</f>
        <v>0.47879999999999995</v>
      </c>
      <c r="R54" s="12">
        <f>SUMIFS('OB History'!H:H,'OB History'!B:B,'Old Bow v2'!A54)</f>
        <v>200</v>
      </c>
      <c r="S54" s="2">
        <f>SUMIFS('OB History'!G:G,'OB History'!B:B,'Old Bow v2'!A54)-R54</f>
        <v>203</v>
      </c>
      <c r="T54" s="42">
        <f>LOOKUP(2, 1/('OB History'!$B:$B=A54), 'OB History'!$AC:$AC)</f>
        <v>0.48920000000000002</v>
      </c>
      <c r="U54" s="2">
        <f>COUNTIFS('OB History'!$B:$B,$A$54,'OB History'!K:K, 1)</f>
        <v>5</v>
      </c>
      <c r="V54" s="2">
        <f>COUNTIFS('OB History'!$B:$B,$A$54,'OB History'!L:L, 1)</f>
        <v>3</v>
      </c>
      <c r="W54" s="2">
        <f>COUNTIFS('OB History'!$B:$B,$A$54,'OB History'!M:M, 1)</f>
        <v>6</v>
      </c>
      <c r="X54" s="2">
        <f>COUNTIFS('OB History'!$B:$B,$A$54,'OB History'!N:N, 1)</f>
        <v>6</v>
      </c>
      <c r="Y54" s="2">
        <f>COUNTIFS('OB History'!$B:$B,$A$54,'OB History'!O:O, 1)</f>
        <v>2</v>
      </c>
      <c r="Z54" s="2">
        <f>COUNTIFS('OB History'!$B:$B,$A$54,'OB History'!P:P, 1)</f>
        <v>4</v>
      </c>
      <c r="AA54" s="2">
        <f>COUNTIFS('OB History'!$B:$B,$A$54,'OB History'!Q:Q, 1)</f>
        <v>2</v>
      </c>
      <c r="AB54" s="2">
        <f>COUNTIFS('OB History'!$B:$B,$A$54,'OB History'!R:R, 1)</f>
        <v>0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2</v>
      </c>
      <c r="AH54" s="2">
        <f>COUNTIFS('OB History'!$B:$B,$A$54,'OB History'!X:X, 1)</f>
        <v>7</v>
      </c>
      <c r="AI54" s="2">
        <f>COUNTIFS('OB History'!$B:$B,$A$54,'OB History'!Y:Y, 1)</f>
        <v>5</v>
      </c>
      <c r="AJ54" s="2">
        <f>COUNTIFS('OB History'!$B:$B,$A$54,'OB History'!Z:Z, 1)</f>
        <v>5</v>
      </c>
    </row>
    <row r="55" spans="1:36" ht="14.25" customHeight="1" x14ac:dyDescent="0.25">
      <c r="A55" s="2" t="s">
        <v>15</v>
      </c>
      <c r="B55" s="2" t="s">
        <v>70</v>
      </c>
      <c r="C55" s="2" t="s">
        <v>70</v>
      </c>
      <c r="D55" s="3">
        <v>21</v>
      </c>
      <c r="E55" s="3">
        <v>3</v>
      </c>
      <c r="F55" s="3"/>
      <c r="G55" s="3"/>
      <c r="H55" s="12">
        <f>SUMIFS('OB History'!C:C,'OB History'!B:B,A55)</f>
        <v>2254</v>
      </c>
      <c r="I55" s="4">
        <f>AVERAGEIFS('OB History'!C:C,'OB History'!B:B,A55)</f>
        <v>25.044444444444444</v>
      </c>
      <c r="J55" s="4">
        <f t="array" ref="J55">MEDIAN(IF('OB History'!B:B=A55, 'OB History'!C:C))</f>
        <v>23</v>
      </c>
      <c r="K55" s="13">
        <f t="array" ref="K55">MAX(IF('OB History'!B:B=A55, 'OB History'!C:C))</f>
        <v>58</v>
      </c>
      <c r="L55" s="12">
        <f>COUNTIFS('OB History'!B:B,A55,'OB History'!D:D, 1)</f>
        <v>35</v>
      </c>
      <c r="M55" s="2">
        <f>COUNTIFS('OB History'!B:B,A55,'OB History'!D:D, 0)</f>
        <v>55</v>
      </c>
      <c r="N55" s="42">
        <f>LOOKUP(2, 1/('OB History'!$B:$B=A55), 'OB History'!$AD:$AD)</f>
        <v>0.3888888888888889</v>
      </c>
      <c r="O55" s="12">
        <f>SUMIFS('OB History'!F:F,'OB History'!B:B,A55)</f>
        <v>170</v>
      </c>
      <c r="P55" s="2">
        <f>SUMIFS('OB History'!E:E,'OB History'!B:B,A55)-O55</f>
        <v>198</v>
      </c>
      <c r="Q55" s="42">
        <f>LOOKUP(2, 1/('OB History'!$B:$B=A55), 'OB History'!$AB:$AB)</f>
        <v>0.46444444444444444</v>
      </c>
      <c r="R55" s="12">
        <f>SUMIFS('OB History'!H:H,'OB History'!B:B,'Old Bow v2'!A55)</f>
        <v>749</v>
      </c>
      <c r="S55" s="2">
        <f>SUMIFS('OB History'!G:G,'OB History'!B:B,'Old Bow v2'!A55)-R55</f>
        <v>773</v>
      </c>
      <c r="T55" s="42">
        <f>LOOKUP(2, 1/('OB History'!$B:$B=A55), 'OB History'!$AC:$AC)</f>
        <v>0.49655555555555547</v>
      </c>
      <c r="U55" s="2">
        <f>COUNTIFS('OB History'!$B:$B,$A$55,'OB History'!K:K, 1)</f>
        <v>10</v>
      </c>
      <c r="V55" s="2">
        <f>COUNTIFS('OB History'!$B:$B,$A$55,'OB History'!L:L, 1)</f>
        <v>16</v>
      </c>
      <c r="W55" s="2">
        <f>COUNTIFS('OB History'!$B:$B,$A$55,'OB History'!M:M, 1)</f>
        <v>4</v>
      </c>
      <c r="X55" s="2">
        <f>COUNTIFS('OB History'!$B:$B,$A$55,'OB History'!N:N, 1)</f>
        <v>16</v>
      </c>
      <c r="Y55" s="2">
        <f>COUNTIFS('OB History'!$B:$B,$A$55,'OB History'!O:O, 1)</f>
        <v>2</v>
      </c>
      <c r="Z55" s="2">
        <f>COUNTIFS('OB History'!$B:$B,$A$55,'OB History'!P:P, 1)</f>
        <v>15</v>
      </c>
      <c r="AA55" s="2">
        <f>COUNTIFS('OB History'!$B:$B,$A$55,'OB History'!Q:Q, 1)</f>
        <v>8</v>
      </c>
      <c r="AB55" s="2">
        <f>COUNTIFS('OB History'!$B:$B,$A$55,'OB History'!R:R, 1)</f>
        <v>7</v>
      </c>
      <c r="AC55" s="2">
        <f>COUNTIFS('OB History'!$B:$B,$A$55,'OB History'!S:S, 1)</f>
        <v>1</v>
      </c>
      <c r="AD55" s="2">
        <f>COUNTIFS('OB History'!$B:$B,$A$55,'OB History'!T:T, 1)</f>
        <v>3</v>
      </c>
      <c r="AE55" s="2">
        <f>COUNTIFS('OB History'!$B:$B,$A$55,'OB History'!U:U, 1)</f>
        <v>2</v>
      </c>
      <c r="AF55" s="2">
        <f>COUNTIFS('OB History'!$B:$B,$A$55,'OB History'!V:V, 1)</f>
        <v>3</v>
      </c>
      <c r="AG55" s="2">
        <f>COUNTIFS('OB History'!$B:$B,$A$55,'OB History'!W:W, 1)</f>
        <v>8</v>
      </c>
      <c r="AH55" s="2">
        <f>COUNTIFS('OB History'!$B:$B,$A$55,'OB History'!X:X, 1)</f>
        <v>31</v>
      </c>
      <c r="AI55" s="2">
        <f>COUNTIFS('OB History'!$B:$B,$A$55,'OB History'!Y:Y, 1)</f>
        <v>17</v>
      </c>
      <c r="AJ55" s="2">
        <f>COUNTIFS('OB History'!$B:$B,$A$55,'OB History'!Z:Z, 1)</f>
        <v>27</v>
      </c>
    </row>
    <row r="56" spans="1:36" ht="14.25" customHeight="1" x14ac:dyDescent="0.25">
      <c r="A56" s="2" t="s">
        <v>263</v>
      </c>
      <c r="B56" s="2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11</v>
      </c>
      <c r="I56" s="4">
        <f>AVERAGEIFS('OB History'!C:C,'OB History'!B:B,A56)</f>
        <v>11</v>
      </c>
      <c r="J56" s="4">
        <f t="array" ref="J56">MEDIAN(IF('OB History'!B:B=A56, 'OB History'!C:C))</f>
        <v>11</v>
      </c>
      <c r="K56" s="13">
        <f t="array" ref="K56">MAX(IF('OB History'!B:B=A56, 'OB History'!C:C))</f>
        <v>11</v>
      </c>
      <c r="L56" s="12">
        <f>COUNTIFS('OB History'!B:B,A56,'OB History'!D:D, 1)</f>
        <v>0</v>
      </c>
      <c r="M56" s="2">
        <f>COUNTIFS('OB History'!B:B,A56,'OB History'!D:D, 0)</f>
        <v>1</v>
      </c>
      <c r="N56" s="42">
        <f>LOOKUP(2, 1/('OB History'!$B:$B=A56), 'OB History'!$AD:$AD)</f>
        <v>0</v>
      </c>
      <c r="O56" s="12">
        <f>SUMIFS('OB History'!F:F,'OB History'!B:B,A56)</f>
        <v>2</v>
      </c>
      <c r="P56" s="2">
        <f>SUMIFS('OB History'!E:E,'OB History'!B:B,A56)-O56</f>
        <v>3</v>
      </c>
      <c r="Q56" s="42">
        <f>LOOKUP(2, 1/('OB History'!$B:$B=A56), 'OB History'!$AB:$AB)</f>
        <v>0.4</v>
      </c>
      <c r="R56" s="12">
        <f>SUMIFS('OB History'!H:H,'OB History'!B:B,'Old Bow v2'!A56)</f>
        <v>9</v>
      </c>
      <c r="S56" s="2">
        <f>SUMIFS('OB History'!G:G,'OB History'!B:B,'Old Bow v2'!A56)-R56</f>
        <v>10</v>
      </c>
      <c r="T56" s="42">
        <f>LOOKUP(2, 1/('OB History'!$B:$B=A56), 'OB History'!$AC:$AC)</f>
        <v>0.47</v>
      </c>
      <c r="U56" s="2">
        <f>COUNTIFS('OB History'!$B:$B,$A$56,'OB History'!K:K, 1)</f>
        <v>0</v>
      </c>
      <c r="V56" s="2">
        <f>COUNTIFS('OB History'!$B:$B,$A$56,'OB History'!L:L, 1)</f>
        <v>1</v>
      </c>
      <c r="W56" s="2">
        <f>COUNTIFS('OB History'!$B:$B,$A$56,'OB History'!M:M, 1)</f>
        <v>0</v>
      </c>
      <c r="X56" s="2">
        <f>COUNTIFS('OB History'!$B:$B,$A$56,'OB History'!N:N, 1)</f>
        <v>0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0</v>
      </c>
      <c r="AJ56" s="2">
        <f>COUNTIFS('OB History'!$B:$B,$A$56,'OB History'!Z:Z, 1)</f>
        <v>0</v>
      </c>
    </row>
    <row r="57" spans="1:36" ht="14.25" customHeight="1" x14ac:dyDescent="0.25">
      <c r="A57" s="2" t="s">
        <v>249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4</v>
      </c>
      <c r="I57" s="4">
        <f>AVERAGEIFS('OB History'!C:C,'OB History'!B:B,A57)</f>
        <v>4</v>
      </c>
      <c r="J57" s="4">
        <f t="array" ref="J57">MEDIAN(IF('OB History'!B:B=A57, 'OB History'!C:C))</f>
        <v>4</v>
      </c>
      <c r="K57" s="13">
        <f t="array" ref="K57">MAX(IF('OB History'!B:B=A57, 'OB History'!C:C))</f>
        <v>4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0</v>
      </c>
      <c r="P57" s="2">
        <f>SUMIFS('OB History'!E:E,'OB History'!B:B,A57)-O57</f>
        <v>3</v>
      </c>
      <c r="Q57" s="42">
        <f>LOOKUP(2, 1/('OB History'!$B:$B=A57), 'OB History'!$AB:$AB)</f>
        <v>0</v>
      </c>
      <c r="R57" s="12">
        <f>SUMIFS('OB History'!H:H,'OB History'!B:B,'Old Bow v2'!A57)</f>
        <v>2</v>
      </c>
      <c r="S57" s="2">
        <f>SUMIFS('OB History'!G:G,'OB History'!B:B,'Old Bow v2'!A57)-R57</f>
        <v>9</v>
      </c>
      <c r="T57" s="42">
        <f>LOOKUP(2, 1/('OB History'!$B:$B=A57), 'OB History'!$AC:$AC)</f>
        <v>0.18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0</v>
      </c>
      <c r="AH57" s="2">
        <f>COUNTIFS('OB History'!$B:$B,$A$57,'OB History'!X:X, 1)</f>
        <v>0</v>
      </c>
      <c r="AI57" s="2">
        <f>COUNTIFS('OB History'!$B:$B,$A$57,'OB History'!Y:Y, 1)</f>
        <v>0</v>
      </c>
      <c r="AJ57" s="2">
        <f>COUNTIFS('OB History'!$B:$B,$A$57,'OB History'!Z:Z, 1)</f>
        <v>0</v>
      </c>
    </row>
    <row r="58" spans="1:36" ht="14.25" customHeight="1" x14ac:dyDescent="0.25">
      <c r="A58" s="2" t="s">
        <v>253</v>
      </c>
      <c r="B58" s="2" t="s">
        <v>70</v>
      </c>
      <c r="C58" s="2" t="s">
        <v>70</v>
      </c>
      <c r="D58" s="3"/>
      <c r="E58" s="3"/>
      <c r="F58" s="3">
        <v>1</v>
      </c>
      <c r="G58" s="3"/>
      <c r="H58" s="12">
        <f>SUMIFS('OB History'!C:C,'OB History'!B:B,A58)</f>
        <v>206</v>
      </c>
      <c r="I58" s="4">
        <f>AVERAGEIFS('OB History'!C:C,'OB History'!B:B,A58)</f>
        <v>12.117647058823529</v>
      </c>
      <c r="J58" s="4">
        <f t="array" ref="J58">MEDIAN(IF('OB History'!B:B=A58, 'OB History'!C:C))</f>
        <v>12</v>
      </c>
      <c r="K58" s="13">
        <f t="array" ref="K58">MAX(IF('OB History'!B:B=A58, 'OB History'!C:C))</f>
        <v>22</v>
      </c>
      <c r="L58" s="12">
        <f>COUNTIFS('OB History'!B:B,A58,'OB History'!D:D, 1)</f>
        <v>11</v>
      </c>
      <c r="M58" s="2">
        <f>COUNTIFS('OB History'!B:B,A58,'OB History'!D:D, 0)</f>
        <v>6</v>
      </c>
      <c r="N58" s="42">
        <f>LOOKUP(2, 1/('OB History'!$B:$B=A58), 'OB History'!$AD:$AD)</f>
        <v>0.6470588235294118</v>
      </c>
      <c r="O58" s="12">
        <f>SUMIFS('OB History'!F:F,'OB History'!B:B,A58)</f>
        <v>39</v>
      </c>
      <c r="P58" s="2">
        <f>SUMIFS('OB History'!E:E,'OB History'!B:B,A58)-O58</f>
        <v>34</v>
      </c>
      <c r="Q58" s="42">
        <f>LOOKUP(2, 1/('OB History'!$B:$B=A58), 'OB History'!$AB:$AB)</f>
        <v>0.52941176470588236</v>
      </c>
      <c r="R58" s="12">
        <f>SUMIFS('OB History'!H:H,'OB History'!B:B,'Old Bow v2'!A58)</f>
        <v>152</v>
      </c>
      <c r="S58" s="2">
        <f>SUMIFS('OB History'!G:G,'OB History'!B:B,'Old Bow v2'!A58)-R58</f>
        <v>156</v>
      </c>
      <c r="T58" s="42">
        <f>LOOKUP(2, 1/('OB History'!$B:$B=A58), 'OB History'!$AC:$AC)</f>
        <v>0.48764705882352949</v>
      </c>
      <c r="U58" s="2">
        <f>COUNTIFS('OB History'!$B:$B,$A$58,'OB History'!K:K, 1)</f>
        <v>7</v>
      </c>
      <c r="V58" s="2">
        <f>COUNTIFS('OB History'!$B:$B,$A$58,'OB History'!L:L, 1)</f>
        <v>4</v>
      </c>
      <c r="W58" s="2">
        <f>COUNTIFS('OB History'!$B:$B,$A$58,'OB History'!M:M, 1)</f>
        <v>2</v>
      </c>
      <c r="X58" s="2">
        <f>COUNTIFS('OB History'!$B:$B,$A$58,'OB History'!N:N, 1)</f>
        <v>4</v>
      </c>
      <c r="Y58" s="2">
        <f>COUNTIFS('OB History'!$B:$B,$A$58,'OB History'!O:O, 1)</f>
        <v>2</v>
      </c>
      <c r="Z58" s="2">
        <f>COUNTIFS('OB History'!$B:$B,$A$58,'OB History'!P:P, 1)</f>
        <v>0</v>
      </c>
      <c r="AA58" s="2">
        <f>COUNTIFS('OB History'!$B:$B,$A$58,'OB History'!Q:Q, 1)</f>
        <v>1</v>
      </c>
      <c r="AB58" s="2">
        <f>COUNTIFS('OB History'!$B:$B,$A$58,'OB History'!R:R, 1)</f>
        <v>2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2</v>
      </c>
      <c r="AH58" s="2">
        <f>COUNTIFS('OB History'!$B:$B,$A$58,'OB History'!X:X, 1)</f>
        <v>5</v>
      </c>
      <c r="AI58" s="2">
        <f>COUNTIFS('OB History'!$B:$B,$A$58,'OB History'!Y:Y, 1)</f>
        <v>5</v>
      </c>
      <c r="AJ58" s="2">
        <f>COUNTIFS('OB History'!$B:$B,$A$58,'OB History'!Z:Z, 1)</f>
        <v>4</v>
      </c>
    </row>
    <row r="59" spans="1:36" ht="14.25" customHeight="1" x14ac:dyDescent="0.25">
      <c r="A59" s="2" t="s">
        <v>262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35</v>
      </c>
      <c r="I59" s="4">
        <f>AVERAGEIFS('OB History'!C:C,'OB History'!B:B,A59)</f>
        <v>8.75</v>
      </c>
      <c r="J59" s="4">
        <f t="array" ref="J59">MEDIAN(IF('OB History'!B:B=A59, 'OB History'!C:C))</f>
        <v>8</v>
      </c>
      <c r="K59" s="13">
        <f t="array" ref="K59">MAX(IF('OB History'!B:B=A59, 'OB History'!C:C))</f>
        <v>14</v>
      </c>
      <c r="L59" s="12">
        <f>COUNTIFS('OB History'!B:B,A59,'OB History'!D:D, 1)</f>
        <v>2</v>
      </c>
      <c r="M59" s="2">
        <f>COUNTIFS('OB History'!B:B,A59,'OB History'!D:D, 0)</f>
        <v>2</v>
      </c>
      <c r="N59" s="42">
        <f>LOOKUP(2, 1/('OB History'!$B:$B=A59), 'OB History'!$AD:$AD)</f>
        <v>0.5</v>
      </c>
      <c r="O59" s="12">
        <f>SUMIFS('OB History'!F:F,'OB History'!B:B,A59)</f>
        <v>8</v>
      </c>
      <c r="P59" s="2">
        <f>SUMIFS('OB History'!E:E,'OB History'!B:B,A59)-O59</f>
        <v>8</v>
      </c>
      <c r="Q59" s="42">
        <f>LOOKUP(2, 1/('OB History'!$B:$B=A59), 'OB History'!$AB:$AB)</f>
        <v>0.47499999999999998</v>
      </c>
      <c r="R59" s="12">
        <f>SUMIFS('OB History'!H:H,'OB History'!B:B,'Old Bow v2'!A59)</f>
        <v>35</v>
      </c>
      <c r="S59" s="2">
        <f>SUMIFS('OB History'!G:G,'OB History'!B:B,'Old Bow v2'!A59)-R59</f>
        <v>35</v>
      </c>
      <c r="T59" s="42">
        <f>LOOKUP(2, 1/('OB History'!$B:$B=A59), 'OB History'!$AC:$AC)</f>
        <v>0.5</v>
      </c>
      <c r="U59" s="2">
        <f>COUNTIFS('OB History'!$B:$B,$A$59,'OB History'!K:K, 1)</f>
        <v>1</v>
      </c>
      <c r="V59" s="2">
        <f>COUNTIFS('OB History'!$B:$B,$A$59,'OB History'!L:L, 1)</f>
        <v>1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1</v>
      </c>
      <c r="AA59" s="2">
        <f>COUNTIFS('OB History'!$B:$B,$A$59,'OB History'!Q:Q, 1)</f>
        <v>1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3</v>
      </c>
      <c r="AI59" s="2">
        <f>COUNTIFS('OB History'!$B:$B,$A$59,'OB History'!Y:Y, 1)</f>
        <v>0</v>
      </c>
      <c r="AJ59" s="2">
        <f>COUNTIFS('OB History'!$B:$B,$A$59,'OB History'!Z:Z, 1)</f>
        <v>0</v>
      </c>
    </row>
    <row r="60" spans="1:36" ht="14.25" customHeight="1" x14ac:dyDescent="0.25">
      <c r="A60" s="2" t="s">
        <v>257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6</v>
      </c>
      <c r="I60" s="4">
        <f>AVERAGEIFS('OB History'!C:C,'OB History'!B:B,A60)</f>
        <v>6</v>
      </c>
      <c r="J60" s="4">
        <f t="array" ref="J60">MEDIAN(IF('OB History'!B:B=A60, 'OB History'!C:C))</f>
        <v>6</v>
      </c>
      <c r="K60" s="13">
        <f t="array" ref="K60">MAX(IF('OB History'!B:B=A60, 'OB History'!C:C))</f>
        <v>6</v>
      </c>
      <c r="L60" s="12">
        <f>COUNTIFS('OB History'!B:B,A60,'OB History'!D:D, 1)</f>
        <v>1</v>
      </c>
      <c r="M60" s="2">
        <f>COUNTIFS('OB History'!B:B,A60,'OB History'!D:D, 0)</f>
        <v>0</v>
      </c>
      <c r="N60" s="42">
        <f>LOOKUP(2, 1/('OB History'!$B:$B=A60), 'OB History'!$AD:$AD)</f>
        <v>1</v>
      </c>
      <c r="O60" s="12">
        <f>SUMIFS('OB History'!F:F,'OB History'!B:B,A60)</f>
        <v>3</v>
      </c>
      <c r="P60" s="2">
        <f>SUMIFS('OB History'!E:E,'OB History'!B:B,A60)-O60</f>
        <v>2</v>
      </c>
      <c r="Q60" s="42">
        <f>LOOKUP(2, 1/('OB History'!$B:$B=A60), 'OB History'!$AB:$AB)</f>
        <v>0.6</v>
      </c>
      <c r="R60" s="12">
        <f>SUMIFS('OB History'!H:H,'OB History'!B:B,'Old Bow v2'!A60)</f>
        <v>11</v>
      </c>
      <c r="S60" s="2">
        <f>SUMIFS('OB History'!G:G,'OB History'!B:B,'Old Bow v2'!A60)-R60</f>
        <v>11</v>
      </c>
      <c r="T60" s="42">
        <f>LOOKUP(2, 1/('OB History'!$B:$B=A60), 'OB History'!$AC:$AC)</f>
        <v>0.5</v>
      </c>
      <c r="U60" s="2">
        <f>COUNTIFS('OB History'!$B:$B,$A$60,'OB History'!K:K, 1)</f>
        <v>1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1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1</v>
      </c>
      <c r="AJ60" s="2">
        <f>COUNTIFS('OB History'!$B:$B,$A$60,'OB History'!Z:Z, 1)</f>
        <v>0</v>
      </c>
    </row>
    <row r="61" spans="1:36" x14ac:dyDescent="0.25">
      <c r="A61" s="2" t="s">
        <v>127</v>
      </c>
      <c r="B61" s="6" t="s">
        <v>54</v>
      </c>
      <c r="C61" s="2" t="s">
        <v>70</v>
      </c>
      <c r="D61" s="3">
        <v>12</v>
      </c>
      <c r="E61" s="3">
        <v>1</v>
      </c>
      <c r="F61" s="3"/>
      <c r="G61" s="3"/>
      <c r="H61" s="12">
        <f>SUMIFS('OB History'!C:C,'OB History'!B:B,A61)</f>
        <v>2019</v>
      </c>
      <c r="I61" s="4">
        <f>AVERAGEIFS('OB History'!C:C,'OB History'!B:B,A61)</f>
        <v>21.252631578947369</v>
      </c>
      <c r="J61" s="4">
        <f t="array" ref="J61">MEDIAN(IF('OB History'!B:B=A61, 'OB History'!C:C))</f>
        <v>20</v>
      </c>
      <c r="K61" s="13">
        <f t="array" ref="K61">MAX(IF('OB History'!B:B=A61, 'OB History'!C:C))</f>
        <v>50</v>
      </c>
      <c r="L61" s="12">
        <f>COUNTIFS('OB History'!B:B,A61,'OB History'!D:D, 1)</f>
        <v>43</v>
      </c>
      <c r="M61" s="2">
        <f>COUNTIFS('OB History'!B:B,A61,'OB History'!D:D, 0)</f>
        <v>52</v>
      </c>
      <c r="N61" s="42">
        <f>LOOKUP(2, 1/('OB History'!$B:$B=A61), 'OB History'!$AD:$AD)</f>
        <v>0.45263157894736844</v>
      </c>
      <c r="O61" s="12">
        <f>SUMIFS('OB History'!F:F,'OB History'!B:B,A61)</f>
        <v>183</v>
      </c>
      <c r="P61" s="2">
        <f>SUMIFS('OB History'!E:E,'OB History'!B:B,A61)-O61</f>
        <v>211</v>
      </c>
      <c r="Q61" s="42">
        <f>LOOKUP(2, 1/('OB History'!$B:$B=A61), 'OB History'!$AB:$AB)</f>
        <v>0.45294736842105265</v>
      </c>
      <c r="R61" s="12">
        <f>SUMIFS('OB History'!H:H,'OB History'!B:B,'Old Bow v2'!A61)</f>
        <v>793</v>
      </c>
      <c r="S61" s="2">
        <f>SUMIFS('OB History'!G:G,'OB History'!B:B,'Old Bow v2'!A61)-R61</f>
        <v>843</v>
      </c>
      <c r="T61" s="42">
        <f>LOOKUP(2, 1/('OB History'!$B:$B=A61), 'OB History'!$AC:$AC)</f>
        <v>0.47863157894736846</v>
      </c>
      <c r="U61" s="2">
        <f>COUNTIFS('OB History'!$B:$B,$A$61,'OB History'!K:K, 1)</f>
        <v>15</v>
      </c>
      <c r="V61" s="2">
        <f>COUNTIFS('OB History'!$B:$B,$A$61,'OB History'!L:L, 1)</f>
        <v>8</v>
      </c>
      <c r="W61" s="2">
        <f>COUNTIFS('OB History'!$B:$B,$A$61,'OB History'!M:M, 1)</f>
        <v>5</v>
      </c>
      <c r="X61" s="2">
        <f>COUNTIFS('OB History'!$B:$B,$A$61,'OB History'!N:N, 1)</f>
        <v>30</v>
      </c>
      <c r="Y61" s="2">
        <f>COUNTIFS('OB History'!$B:$B,$A$61,'OB History'!O:O, 1)</f>
        <v>7</v>
      </c>
      <c r="Z61" s="2">
        <f>COUNTIFS('OB History'!$B:$B,$A$61,'OB History'!P:P, 1)</f>
        <v>9</v>
      </c>
      <c r="AA61" s="2">
        <f>COUNTIFS('OB History'!$B:$B,$A$61,'OB History'!Q:Q, 1)</f>
        <v>3</v>
      </c>
      <c r="AB61" s="2">
        <f>COUNTIFS('OB History'!$B:$B,$A$61,'OB History'!R:R, 1)</f>
        <v>7</v>
      </c>
      <c r="AC61" s="2">
        <f>COUNTIFS('OB History'!$B:$B,$A$61,'OB History'!S:S, 1)</f>
        <v>1</v>
      </c>
      <c r="AD61" s="2">
        <f>COUNTIFS('OB History'!$B:$B,$A$61,'OB History'!T:T, 1)</f>
        <v>4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13</v>
      </c>
      <c r="AH61" s="2">
        <f>COUNTIFS('OB History'!$B:$B,$A$61,'OB History'!X:X, 1)</f>
        <v>22</v>
      </c>
      <c r="AI61" s="2">
        <f>COUNTIFS('OB History'!$B:$B,$A$61,'OB History'!Y:Y, 1)</f>
        <v>29</v>
      </c>
      <c r="AJ61" s="2">
        <f>COUNTIFS('OB History'!$B:$B,$A$61,'OB History'!Z:Z, 1)</f>
        <v>27</v>
      </c>
    </row>
    <row r="62" spans="1:36" x14ac:dyDescent="0.25">
      <c r="A62" s="2" t="s">
        <v>6</v>
      </c>
      <c r="B62" s="6" t="s">
        <v>98</v>
      </c>
      <c r="C62" s="1" t="s">
        <v>131</v>
      </c>
      <c r="D62" s="3">
        <v>6</v>
      </c>
      <c r="E62" s="3">
        <v>1</v>
      </c>
      <c r="F62" s="3"/>
      <c r="G62" s="3"/>
      <c r="H62" s="12">
        <f>SUMIFS('OB History'!C:C,'OB History'!B:B,A62)</f>
        <v>1728</v>
      </c>
      <c r="I62" s="4">
        <f>AVERAGEIFS('OB History'!C:C,'OB History'!B:B,A62)</f>
        <v>25.043478260869566</v>
      </c>
      <c r="J62" s="4">
        <f t="array" ref="J62">MEDIAN(IF('OB History'!B:B=A62, 'OB History'!C:C))</f>
        <v>23</v>
      </c>
      <c r="K62" s="13">
        <f t="array" ref="K62">MAX(IF('OB History'!B:B=A62, 'OB History'!C:C))</f>
        <v>66</v>
      </c>
      <c r="L62" s="12">
        <f>COUNTIFS('OB History'!B:B,A62,'OB History'!D:D, 1)</f>
        <v>45</v>
      </c>
      <c r="M62" s="2">
        <f>COUNTIFS('OB History'!B:B,A62,'OB History'!D:D, 0)</f>
        <v>24</v>
      </c>
      <c r="N62" s="42">
        <f>LOOKUP(2, 1/('OB History'!$B:$B=A62), 'OB History'!$AD:$AD)</f>
        <v>0.65217391304347827</v>
      </c>
      <c r="O62" s="12">
        <f>SUMIFS('OB History'!F:F,'OB History'!B:B,A62)</f>
        <v>164</v>
      </c>
      <c r="P62" s="2">
        <f>SUMIFS('OB History'!E:E,'OB History'!B:B,A62)-O62</f>
        <v>116</v>
      </c>
      <c r="Q62" s="42">
        <f>LOOKUP(2, 1/('OB History'!$B:$B=A62), 'OB History'!$AB:$AB)</f>
        <v>0.60217391304347823</v>
      </c>
      <c r="R62" s="12">
        <f>SUMIFS('OB History'!H:H,'OB History'!B:B,'Old Bow v2'!A62)</f>
        <v>647</v>
      </c>
      <c r="S62" s="2">
        <f>SUMIFS('OB History'!G:G,'OB History'!B:B,'Old Bow v2'!A62)-R62</f>
        <v>525</v>
      </c>
      <c r="T62" s="42">
        <f>LOOKUP(2, 1/('OB History'!$B:$B=A62), 'OB History'!$AC:$AC)</f>
        <v>0.5611594202898551</v>
      </c>
      <c r="U62" s="2">
        <f>COUNTIFS('OB History'!$B:$B,$A$62,'OB History'!K:K, 1)</f>
        <v>11</v>
      </c>
      <c r="V62" s="2">
        <f>COUNTIFS('OB History'!$B:$B,$A$62,'OB History'!L:L, 1)</f>
        <v>14</v>
      </c>
      <c r="W62" s="2">
        <f>COUNTIFS('OB History'!$B:$B,$A$62,'OB History'!M:M, 1)</f>
        <v>17</v>
      </c>
      <c r="X62" s="2">
        <f>COUNTIFS('OB History'!$B:$B,$A$62,'OB History'!N:N, 1)</f>
        <v>18</v>
      </c>
      <c r="Y62" s="2">
        <f>COUNTIFS('OB History'!$B:$B,$A$62,'OB History'!O:O, 1)</f>
        <v>5</v>
      </c>
      <c r="Z62" s="2">
        <f>COUNTIFS('OB History'!$B:$B,$A$62,'OB History'!P:P, 1)</f>
        <v>13</v>
      </c>
      <c r="AA62" s="2">
        <f>COUNTIFS('OB History'!$B:$B,$A$62,'OB History'!Q:Q, 1)</f>
        <v>7</v>
      </c>
      <c r="AB62" s="2">
        <f>COUNTIFS('OB History'!$B:$B,$A$62,'OB History'!R:R, 1)</f>
        <v>2</v>
      </c>
      <c r="AC62" s="2">
        <f>COUNTIFS('OB History'!$B:$B,$A$62,'OB History'!S:S, 1)</f>
        <v>2</v>
      </c>
      <c r="AD62" s="2">
        <f>COUNTIFS('OB History'!$B:$B,$A$62,'OB History'!T:T, 1)</f>
        <v>4</v>
      </c>
      <c r="AE62" s="2">
        <f>COUNTIFS('OB History'!$B:$B,$A$62,'OB History'!U:U, 1)</f>
        <v>0</v>
      </c>
      <c r="AF62" s="2">
        <f>COUNTIFS('OB History'!$B:$B,$A$62,'OB History'!V:V, 1)</f>
        <v>1</v>
      </c>
      <c r="AG62" s="2">
        <f>COUNTIFS('OB History'!$B:$B,$A$62,'OB History'!W:W, 1)</f>
        <v>13</v>
      </c>
      <c r="AH62" s="2">
        <f>COUNTIFS('OB History'!$B:$B,$A$62,'OB History'!X:X, 1)</f>
        <v>20</v>
      </c>
      <c r="AI62" s="2">
        <f>COUNTIFS('OB History'!$B:$B,$A$62,'OB History'!Y:Y, 1)</f>
        <v>16</v>
      </c>
      <c r="AJ62" s="2">
        <f>COUNTIFS('OB History'!$B:$B,$A$62,'OB History'!Z:Z, 1)</f>
        <v>21</v>
      </c>
    </row>
    <row r="63" spans="1:36" x14ac:dyDescent="0.25">
      <c r="A63" s="2" t="s">
        <v>16</v>
      </c>
      <c r="B63" s="6" t="s">
        <v>54</v>
      </c>
      <c r="C63" s="2" t="s">
        <v>70</v>
      </c>
      <c r="D63" s="3">
        <v>6</v>
      </c>
      <c r="E63" s="3">
        <v>3</v>
      </c>
      <c r="F63" s="3"/>
      <c r="G63" s="3">
        <v>1</v>
      </c>
      <c r="H63" s="12">
        <f>SUMIFS('OB History'!C:C,'OB History'!B:B,A63)</f>
        <v>1322</v>
      </c>
      <c r="I63" s="4">
        <f>AVERAGEIFS('OB History'!C:C,'OB History'!B:B,A63)</f>
        <v>25.423076923076923</v>
      </c>
      <c r="J63" s="4">
        <f t="array" ref="J63">MEDIAN(IF('OB History'!B:B=A63, 'OB History'!C:C))</f>
        <v>24.5</v>
      </c>
      <c r="K63" s="13">
        <f t="array" ref="K63">MAX(IF('OB History'!B:B=A63, 'OB History'!C:C))</f>
        <v>58</v>
      </c>
      <c r="L63" s="12">
        <f>COUNTIFS('OB History'!B:B,A63,'OB History'!D:D, 1)</f>
        <v>24</v>
      </c>
      <c r="M63" s="2">
        <f>COUNTIFS('OB History'!B:B,A63,'OB History'!D:D, 0)</f>
        <v>28</v>
      </c>
      <c r="N63" s="42">
        <f>LOOKUP(2, 1/('OB History'!$B:$B=A63), 'OB History'!$AD:$AD)</f>
        <v>0.46153846153846156</v>
      </c>
      <c r="O63" s="12">
        <f>SUMIFS('OB History'!F:F,'OB History'!B:B,A63)</f>
        <v>101</v>
      </c>
      <c r="P63" s="2">
        <f>SUMIFS('OB History'!E:E,'OB History'!B:B,A63)-O63</f>
        <v>112</v>
      </c>
      <c r="Q63" s="42">
        <f>LOOKUP(2, 1/('OB History'!$B:$B=A63), 'OB History'!$AB:$AB)</f>
        <v>0.46634615384615391</v>
      </c>
      <c r="R63" s="12">
        <f>SUMIFS('OB History'!H:H,'OB History'!B:B,'Old Bow v2'!A63)</f>
        <v>433</v>
      </c>
      <c r="S63" s="2">
        <f>SUMIFS('OB History'!G:G,'OB History'!B:B,'Old Bow v2'!A63)-R63</f>
        <v>462</v>
      </c>
      <c r="T63" s="42">
        <f>LOOKUP(2, 1/('OB History'!$B:$B=A63), 'OB History'!$AC:$AC)</f>
        <v>0.4817307692307693</v>
      </c>
      <c r="U63" s="2">
        <f>COUNTIFS('OB History'!$B:$B,$A$63,'OB History'!K:K, 1)</f>
        <v>7</v>
      </c>
      <c r="V63" s="2">
        <f>COUNTIFS('OB History'!$B:$B,$A$63,'OB History'!L:L, 1)</f>
        <v>6</v>
      </c>
      <c r="W63" s="2">
        <f>COUNTIFS('OB History'!$B:$B,$A$63,'OB History'!M:M, 1)</f>
        <v>2</v>
      </c>
      <c r="X63" s="2">
        <f>COUNTIFS('OB History'!$B:$B,$A$63,'OB History'!N:N, 1)</f>
        <v>14</v>
      </c>
      <c r="Y63" s="2">
        <f>COUNTIFS('OB History'!$B:$B,$A$63,'OB History'!O:O, 1)</f>
        <v>3</v>
      </c>
      <c r="Z63" s="2">
        <f>COUNTIFS('OB History'!$B:$B,$A$63,'OB History'!P:P, 1)</f>
        <v>9</v>
      </c>
      <c r="AA63" s="2">
        <f>COUNTIFS('OB History'!$B:$B,$A$63,'OB History'!Q:Q, 1)</f>
        <v>5</v>
      </c>
      <c r="AB63" s="2">
        <f>COUNTIFS('OB History'!$B:$B,$A$63,'OB History'!R:R, 1)</f>
        <v>4</v>
      </c>
      <c r="AC63" s="2">
        <f>COUNTIFS('OB History'!$B:$B,$A$63,'OB History'!S:S, 1)</f>
        <v>0</v>
      </c>
      <c r="AD63" s="2">
        <f>COUNTIFS('OB History'!$B:$B,$A$63,'OB History'!T:T, 1)</f>
        <v>2</v>
      </c>
      <c r="AE63" s="2">
        <f>COUNTIFS('OB History'!$B:$B,$A$63,'OB History'!U:U, 1)</f>
        <v>2</v>
      </c>
      <c r="AF63" s="2">
        <f>COUNTIFS('OB History'!$B:$B,$A$63,'OB History'!V:V, 1)</f>
        <v>1</v>
      </c>
      <c r="AG63" s="2">
        <f>COUNTIFS('OB History'!$B:$B,$A$63,'OB History'!W:W, 1)</f>
        <v>11</v>
      </c>
      <c r="AH63" s="2">
        <f>COUNTIFS('OB History'!$B:$B,$A$63,'OB History'!X:X, 1)</f>
        <v>14</v>
      </c>
      <c r="AI63" s="2">
        <f>COUNTIFS('OB History'!$B:$B,$A$63,'OB History'!Y:Y, 1)</f>
        <v>10</v>
      </c>
      <c r="AJ63" s="2">
        <f>COUNTIFS('OB History'!$B:$B,$A$63,'OB History'!Z:Z, 1)</f>
        <v>11</v>
      </c>
    </row>
    <row r="64" spans="1:36" x14ac:dyDescent="0.25">
      <c r="A64" s="2" t="s">
        <v>90</v>
      </c>
      <c r="B64" s="6" t="s">
        <v>54</v>
      </c>
      <c r="C64" s="2" t="s">
        <v>70</v>
      </c>
      <c r="D64" s="3">
        <v>6</v>
      </c>
      <c r="E64" s="3"/>
      <c r="F64" s="3"/>
      <c r="G64" s="3"/>
      <c r="H64" s="12">
        <f>SUMIFS('OB History'!C:C,'OB History'!B:B,A64)</f>
        <v>1056</v>
      </c>
      <c r="I64" s="4">
        <f>AVERAGEIFS('OB History'!C:C,'OB History'!B:B,A64)</f>
        <v>23.466666666666665</v>
      </c>
      <c r="J64" s="4">
        <f t="array" ref="J64">MEDIAN(IF('OB History'!B:B=A64, 'OB History'!C:C))</f>
        <v>21</v>
      </c>
      <c r="K64" s="13">
        <f t="array" ref="K64">MAX(IF('OB History'!B:B=A64, 'OB History'!C:C))</f>
        <v>50</v>
      </c>
      <c r="L64" s="12">
        <f>COUNTIFS('OB History'!B:B,A64,'OB History'!D:D, 1)</f>
        <v>28</v>
      </c>
      <c r="M64" s="2">
        <f>COUNTIFS('OB History'!B:B,A64,'OB History'!D:D, 0)</f>
        <v>17</v>
      </c>
      <c r="N64" s="42">
        <f>LOOKUP(2, 1/('OB History'!$B:$B=A64), 'OB History'!$AD:$AD)</f>
        <v>0.62222222222222223</v>
      </c>
      <c r="O64" s="12">
        <f>SUMIFS('OB History'!F:F,'OB History'!B:B,A64)</f>
        <v>104</v>
      </c>
      <c r="P64" s="2">
        <f>SUMIFS('OB History'!E:E,'OB History'!B:B,A64)-O64</f>
        <v>79</v>
      </c>
      <c r="Q64" s="42">
        <f>LOOKUP(2, 1/('OB History'!$B:$B=A64), 'OB History'!$AB:$AB)</f>
        <v>0.57777777777777772</v>
      </c>
      <c r="R64" s="12">
        <f>SUMIFS('OB History'!H:H,'OB History'!B:B,'Old Bow v2'!A64)</f>
        <v>410</v>
      </c>
      <c r="S64" s="2">
        <f>SUMIFS('OB History'!G:G,'OB History'!B:B,'Old Bow v2'!A64)-R64</f>
        <v>353</v>
      </c>
      <c r="T64" s="42">
        <f>LOOKUP(2, 1/('OB History'!$B:$B=A64), 'OB History'!$AC:$AC)</f>
        <v>0.54111111111111088</v>
      </c>
      <c r="U64" s="2">
        <f>COUNTIFS('OB History'!$B:$B,$A$64,'OB History'!K:K, 1)</f>
        <v>5</v>
      </c>
      <c r="V64" s="2">
        <f>COUNTIFS('OB History'!$B:$B,$A$64,'OB History'!L:L, 1)</f>
        <v>11</v>
      </c>
      <c r="W64" s="2">
        <f>COUNTIFS('OB History'!$B:$B,$A$64,'OB History'!M:M, 1)</f>
        <v>11</v>
      </c>
      <c r="X64" s="2">
        <f>COUNTIFS('OB History'!$B:$B,$A$64,'OB History'!N:N, 1)</f>
        <v>11</v>
      </c>
      <c r="Y64" s="2">
        <f>COUNTIFS('OB History'!$B:$B,$A$64,'OB History'!O:O, 1)</f>
        <v>3</v>
      </c>
      <c r="Z64" s="2">
        <f>COUNTIFS('OB History'!$B:$B,$A$64,'OB History'!P:P, 1)</f>
        <v>5</v>
      </c>
      <c r="AA64" s="2">
        <f>COUNTIFS('OB History'!$B:$B,$A$64,'OB History'!Q:Q, 1)</f>
        <v>2</v>
      </c>
      <c r="AB64" s="2">
        <f>COUNTIFS('OB History'!$B:$B,$A$64,'OB History'!R:R, 1)</f>
        <v>3</v>
      </c>
      <c r="AC64" s="2">
        <f>COUNTIFS('OB History'!$B:$B,$A$64,'OB History'!S:S, 1)</f>
        <v>1</v>
      </c>
      <c r="AD64" s="2">
        <f>COUNTIFS('OB History'!$B:$B,$A$64,'OB History'!T:T, 1)</f>
        <v>1</v>
      </c>
      <c r="AE64" s="2">
        <f>COUNTIFS('OB History'!$B:$B,$A$64,'OB History'!U:U, 1)</f>
        <v>1</v>
      </c>
      <c r="AF64" s="2">
        <f>COUNTIFS('OB History'!$B:$B,$A$64,'OB History'!V:V, 1)</f>
        <v>1</v>
      </c>
      <c r="AG64" s="2">
        <f>COUNTIFS('OB History'!$B:$B,$A$64,'OB History'!W:W, 1)</f>
        <v>4</v>
      </c>
      <c r="AH64" s="2">
        <f>COUNTIFS('OB History'!$B:$B,$A$64,'OB History'!X:X, 1)</f>
        <v>22</v>
      </c>
      <c r="AI64" s="2">
        <f>COUNTIFS('OB History'!$B:$B,$A$64,'OB History'!Y:Y, 1)</f>
        <v>9</v>
      </c>
      <c r="AJ64" s="2">
        <f>COUNTIFS('OB History'!$B:$B,$A$64,'OB History'!Z:Z, 1)</f>
        <v>14</v>
      </c>
    </row>
    <row r="65" spans="1:36" x14ac:dyDescent="0.25">
      <c r="A65" s="2" t="s">
        <v>141</v>
      </c>
      <c r="B65" s="2" t="s">
        <v>70</v>
      </c>
      <c r="C65" s="2" t="s">
        <v>70</v>
      </c>
      <c r="D65" s="3"/>
      <c r="E65" s="3"/>
      <c r="F65" s="3"/>
      <c r="G65" s="3"/>
      <c r="H65" s="12">
        <f>SUMIFS('OB History'!C:C,'OB History'!B:B,A65)</f>
        <v>2</v>
      </c>
      <c r="I65" s="4">
        <f>AVERAGEIFS('OB History'!C:C,'OB History'!B:B,A65)</f>
        <v>2</v>
      </c>
      <c r="J65" s="4">
        <f t="array" ref="J65">MEDIAN(IF('OB History'!B:B=A65, 'OB History'!C:C))</f>
        <v>2</v>
      </c>
      <c r="K65" s="13">
        <f t="array" ref="K65">MAX(IF('OB History'!B:B=A65, 'OB History'!C:C))</f>
        <v>2</v>
      </c>
      <c r="L65" s="12">
        <f>COUNTIFS('OB History'!B:B,A65,'OB History'!D:D, 1)</f>
        <v>0</v>
      </c>
      <c r="M65" s="2">
        <f>COUNTIFS('OB History'!B:B,A65,'OB History'!D:D, 0)</f>
        <v>1</v>
      </c>
      <c r="N65" s="42">
        <f>LOOKUP(2, 1/('OB History'!$B:$B=A65), 'OB History'!$AD:$AD)</f>
        <v>0</v>
      </c>
      <c r="O65" s="12">
        <f>SUMIFS('OB History'!F:F,'OB History'!B:B,A65)</f>
        <v>2</v>
      </c>
      <c r="P65" s="2">
        <f>SUMIFS('OB History'!E:E,'OB History'!B:B,A65)-O65</f>
        <v>3</v>
      </c>
      <c r="Q65" s="42">
        <f>LOOKUP(2, 1/('OB History'!$B:$B=A65), 'OB History'!$AB:$AB)</f>
        <v>0.4</v>
      </c>
      <c r="R65" s="12">
        <f>SUMIFS('OB History'!H:H,'OB History'!B:B,'Old Bow v2'!A65)</f>
        <v>6</v>
      </c>
      <c r="S65" s="2">
        <f>SUMIFS('OB History'!G:G,'OB History'!B:B,'Old Bow v2'!A65)-R65</f>
        <v>14</v>
      </c>
      <c r="T65" s="42">
        <f>LOOKUP(2, 1/('OB History'!$B:$B=A65), 'OB History'!$AC:$AC)</f>
        <v>0.3</v>
      </c>
      <c r="U65" s="2">
        <f>COUNTIFS('OB History'!$B:$B,$A$65,'OB History'!K:K, 1)</f>
        <v>0</v>
      </c>
      <c r="V65" s="2">
        <f>COUNTIFS('OB History'!$B:$B,$A$65,'OB History'!L:L, 1)</f>
        <v>0</v>
      </c>
      <c r="W65" s="2">
        <f>COUNTIFS('OB History'!$B:$B,$A$65,'OB History'!M:M, 1)</f>
        <v>0</v>
      </c>
      <c r="X65" s="2">
        <f>COUNTIFS('OB History'!$B:$B,$A$65,'OB History'!N:N, 1)</f>
        <v>0</v>
      </c>
      <c r="Y65" s="2">
        <f>COUNTIFS('OB History'!$B:$B,$A$65,'OB History'!O:O, 1)</f>
        <v>0</v>
      </c>
      <c r="Z65" s="2">
        <f>COUNTIFS('OB History'!$B:$B,$A$65,'OB History'!P:P, 1)</f>
        <v>0</v>
      </c>
      <c r="AA65" s="2">
        <f>COUNTIFS('OB History'!$B:$B,$A$65,'OB History'!Q:Q, 1)</f>
        <v>0</v>
      </c>
      <c r="AB65" s="2">
        <f>COUNTIFS('OB History'!$B:$B,$A$65,'OB History'!R:R, 1)</f>
        <v>0</v>
      </c>
      <c r="AC65" s="2">
        <f>COUNTIFS('OB History'!$B:$B,$A$65,'OB History'!S:S, 1)</f>
        <v>0</v>
      </c>
      <c r="AD65" s="2">
        <f>COUNTIFS('OB History'!$B:$B,$A$65,'OB History'!T:T, 1)</f>
        <v>0</v>
      </c>
      <c r="AE65" s="2">
        <f>COUNTIFS('OB History'!$B:$B,$A$65,'OB History'!U:U, 1)</f>
        <v>0</v>
      </c>
      <c r="AF65" s="2">
        <f>COUNTIFS('OB History'!$B:$B,$A$65,'OB History'!V:V, 1)</f>
        <v>0</v>
      </c>
      <c r="AG65" s="2">
        <f>COUNTIFS('OB History'!$B:$B,$A$65,'OB History'!W:W, 1)</f>
        <v>1</v>
      </c>
      <c r="AH65" s="2">
        <f>COUNTIFS('OB History'!$B:$B,$A$65,'OB History'!X:X, 1)</f>
        <v>0</v>
      </c>
      <c r="AI65" s="2">
        <f>COUNTIFS('OB History'!$B:$B,$A$65,'OB History'!Y:Y, 1)</f>
        <v>1</v>
      </c>
      <c r="AJ65" s="2">
        <f>COUNTIFS('OB History'!$B:$B,$A$65,'OB History'!Z:Z, 1)</f>
        <v>0</v>
      </c>
    </row>
    <row r="66" spans="1:36" x14ac:dyDescent="0.25">
      <c r="A66" s="2" t="s">
        <v>13</v>
      </c>
      <c r="B66" s="6" t="s">
        <v>98</v>
      </c>
      <c r="C66" s="1" t="s">
        <v>132</v>
      </c>
      <c r="D66" s="3">
        <v>10</v>
      </c>
      <c r="E66" s="3">
        <v>6</v>
      </c>
      <c r="F66" s="3"/>
      <c r="G66" s="3"/>
      <c r="H66" s="12">
        <f>SUMIFS('OB History'!C:C,'OB History'!B:B,A66)</f>
        <v>2165</v>
      </c>
      <c r="I66" s="4">
        <f>AVERAGEIFS('OB History'!C:C,'OB History'!B:B,A66)</f>
        <v>23.791208791208792</v>
      </c>
      <c r="J66" s="4">
        <f t="array" ref="J66">MEDIAN(IF('OB History'!B:B=A66, 'OB History'!C:C))</f>
        <v>21</v>
      </c>
      <c r="K66" s="13">
        <f t="array" ref="K66">MAX(IF('OB History'!B:B=A66, 'OB History'!C:C))</f>
        <v>56</v>
      </c>
      <c r="L66" s="12">
        <f>COUNTIFS('OB History'!B:B,A66,'OB History'!D:D, 1)</f>
        <v>38</v>
      </c>
      <c r="M66" s="2">
        <f>COUNTIFS('OB History'!B:B,A66,'OB History'!D:D, 0)</f>
        <v>53</v>
      </c>
      <c r="N66" s="42">
        <f>LOOKUP(2, 1/('OB History'!$B:$B=A66), 'OB History'!$AD:$AD)</f>
        <v>0.4175824175824176</v>
      </c>
      <c r="O66" s="12">
        <f>SUMIFS('OB History'!F:F,'OB History'!B:B,A66)</f>
        <v>168</v>
      </c>
      <c r="P66" s="2">
        <f>SUMIFS('OB History'!E:E,'OB History'!B:B,A66)-O66</f>
        <v>204</v>
      </c>
      <c r="Q66" s="42">
        <f>LOOKUP(2, 1/('OB History'!$B:$B=A66), 'OB History'!$AB:$AB)</f>
        <v>0.44670329670329667</v>
      </c>
      <c r="R66" s="12">
        <f>SUMIFS('OB History'!H:H,'OB History'!B:B,'Old Bow v2'!A66)</f>
        <v>738</v>
      </c>
      <c r="S66" s="2">
        <f>SUMIFS('OB History'!G:G,'OB History'!B:B,'Old Bow v2'!A66)-R66</f>
        <v>818</v>
      </c>
      <c r="T66" s="42">
        <f>LOOKUP(2, 1/('OB History'!$B:$B=A66), 'OB History'!$AC:$AC)</f>
        <v>0.47340659340659341</v>
      </c>
      <c r="U66" s="2">
        <f>COUNTIFS('OB History'!$B:$B,$A$66,'OB History'!K:K, 1)</f>
        <v>13</v>
      </c>
      <c r="V66" s="2">
        <f>COUNTIFS('OB History'!$B:$B,$A$66,'OB History'!L:L, 1)</f>
        <v>15</v>
      </c>
      <c r="W66" s="2">
        <f>COUNTIFS('OB History'!$B:$B,$A$66,'OB History'!M:M, 1)</f>
        <v>7</v>
      </c>
      <c r="X66" s="2">
        <f>COUNTIFS('OB History'!$B:$B,$A$66,'OB History'!N:N, 1)</f>
        <v>17</v>
      </c>
      <c r="Y66" s="2">
        <f>COUNTIFS('OB History'!$B:$B,$A$66,'OB History'!O:O, 1)</f>
        <v>5</v>
      </c>
      <c r="Z66" s="2">
        <f>COUNTIFS('OB History'!$B:$B,$A$66,'OB History'!P:P, 1)</f>
        <v>8</v>
      </c>
      <c r="AA66" s="2">
        <f>COUNTIFS('OB History'!$B:$B,$A$66,'OB History'!Q:Q, 1)</f>
        <v>4</v>
      </c>
      <c r="AB66" s="2">
        <f>COUNTIFS('OB History'!$B:$B,$A$66,'OB History'!R:R, 1)</f>
        <v>2</v>
      </c>
      <c r="AC66" s="2">
        <f>COUNTIFS('OB History'!$B:$B,$A$66,'OB History'!S:S, 1)</f>
        <v>1</v>
      </c>
      <c r="AD66" s="2">
        <f>COUNTIFS('OB History'!$B:$B,$A$66,'OB History'!T:T, 1)</f>
        <v>0</v>
      </c>
      <c r="AE66" s="2">
        <f>COUNTIFS('OB History'!$B:$B,$A$66,'OB History'!U:U, 1)</f>
        <v>1</v>
      </c>
      <c r="AF66" s="2">
        <f>COUNTIFS('OB History'!$B:$B,$A$66,'OB History'!V:V, 1)</f>
        <v>4</v>
      </c>
      <c r="AG66" s="2">
        <f>COUNTIFS('OB History'!$B:$B,$A$66,'OB History'!W:W, 1)</f>
        <v>17</v>
      </c>
      <c r="AH66" s="2">
        <f>COUNTIFS('OB History'!$B:$B,$A$66,'OB History'!X:X, 1)</f>
        <v>40</v>
      </c>
      <c r="AI66" s="2">
        <f>COUNTIFS('OB History'!$B:$B,$A$66,'OB History'!Y:Y, 1)</f>
        <v>14</v>
      </c>
      <c r="AJ66" s="2">
        <f>COUNTIFS('OB History'!$B:$B,$A$66,'OB History'!Z:Z, 1)</f>
        <v>18</v>
      </c>
    </row>
    <row r="67" spans="1:36" x14ac:dyDescent="0.25">
      <c r="A67" s="2" t="s">
        <v>64</v>
      </c>
      <c r="B67" s="6" t="s">
        <v>70</v>
      </c>
      <c r="C67" s="6" t="s">
        <v>70</v>
      </c>
      <c r="D67" s="3"/>
      <c r="E67" s="3"/>
      <c r="F67" s="3"/>
      <c r="G67" s="3"/>
      <c r="H67" s="12">
        <f>SUMIFS('OB History'!C:C,'OB History'!B:B,A67)</f>
        <v>216</v>
      </c>
      <c r="I67" s="4">
        <f>AVERAGEIFS('OB History'!C:C,'OB History'!B:B,A67)</f>
        <v>15.428571428571429</v>
      </c>
      <c r="J67" s="4">
        <f t="array" ref="J67">MEDIAN(IF('OB History'!B:B=A67, 'OB History'!C:C))</f>
        <v>16</v>
      </c>
      <c r="K67" s="13">
        <f t="array" ref="K67">MAX(IF('OB History'!B:B=A67, 'OB History'!C:C))</f>
        <v>27</v>
      </c>
      <c r="L67" s="12">
        <f>COUNTIFS('OB History'!B:B,A67,'OB History'!D:D, 1)</f>
        <v>7</v>
      </c>
      <c r="M67" s="2">
        <f>COUNTIFS('OB History'!B:B,A67,'OB History'!D:D, 0)</f>
        <v>7</v>
      </c>
      <c r="N67" s="42">
        <f>LOOKUP(2, 1/('OB History'!$B:$B=A67), 'OB History'!$AD:$AD)</f>
        <v>0.5</v>
      </c>
      <c r="O67" s="12">
        <f>SUMIFS('OB History'!F:F,'OB History'!B:B,A67)</f>
        <v>32</v>
      </c>
      <c r="P67" s="2">
        <f>SUMIFS('OB History'!E:E,'OB History'!B:B,A67)-O67</f>
        <v>31</v>
      </c>
      <c r="Q67" s="42">
        <f>LOOKUP(2, 1/('OB History'!$B:$B=A67), 'OB History'!$AB:$AB)</f>
        <v>0.52500000000000002</v>
      </c>
      <c r="R67" s="12">
        <f>SUMIFS('OB History'!H:H,'OB History'!B:B,'Old Bow v2'!A67)</f>
        <v>132</v>
      </c>
      <c r="S67" s="2">
        <f>SUMIFS('OB History'!G:G,'OB History'!B:B,'Old Bow v2'!A67)-R67</f>
        <v>128</v>
      </c>
      <c r="T67" s="42">
        <f>LOOKUP(2, 1/('OB History'!$B:$B=A67), 'OB History'!$AC:$AC)</f>
        <v>0.51214285714285712</v>
      </c>
      <c r="U67" s="2">
        <f>COUNTIFS('OB History'!$B:$B,$A$67,'OB History'!K:K, 1)</f>
        <v>1</v>
      </c>
      <c r="V67" s="2">
        <f>COUNTIFS('OB History'!$B:$B,$A$67,'OB History'!L:L, 1)</f>
        <v>2</v>
      </c>
      <c r="W67" s="2">
        <f>COUNTIFS('OB History'!$B:$B,$A$67,'OB History'!M:M, 1)</f>
        <v>0</v>
      </c>
      <c r="X67" s="2">
        <f>COUNTIFS('OB History'!$B:$B,$A$67,'OB History'!N:N, 1)</f>
        <v>2</v>
      </c>
      <c r="Y67" s="2">
        <f>COUNTIFS('OB History'!$B:$B,$A$67,'OB History'!O:O, 1)</f>
        <v>4</v>
      </c>
      <c r="Z67" s="2">
        <f>COUNTIFS('OB History'!$B:$B,$A$67,'OB History'!P:P, 1)</f>
        <v>0</v>
      </c>
      <c r="AA67" s="2">
        <f>COUNTIFS('OB History'!$B:$B,$A$67,'OB History'!Q:Q, 1)</f>
        <v>0</v>
      </c>
      <c r="AB67" s="2">
        <f>COUNTIFS('OB History'!$B:$B,$A$67,'OB History'!R:R, 1)</f>
        <v>3</v>
      </c>
      <c r="AC67" s="2">
        <f>COUNTIFS('OB History'!$B:$B,$A$67,'OB History'!S:S, 1)</f>
        <v>0</v>
      </c>
      <c r="AD67" s="2">
        <f>COUNTIFS('OB History'!$B:$B,$A$67,'OB History'!T:T, 1)</f>
        <v>0</v>
      </c>
      <c r="AE67" s="2">
        <f>COUNTIFS('OB History'!$B:$B,$A$67,'OB History'!U:U, 1)</f>
        <v>0</v>
      </c>
      <c r="AF67" s="2">
        <f>COUNTIFS('OB History'!$B:$B,$A$67,'OB History'!V:V, 1)</f>
        <v>1</v>
      </c>
      <c r="AG67" s="2">
        <f>COUNTIFS('OB History'!$B:$B,$A$67,'OB History'!W:W, 1)</f>
        <v>0</v>
      </c>
      <c r="AH67" s="2">
        <f>COUNTIFS('OB History'!$B:$B,$A$67,'OB History'!X:X, 1)</f>
        <v>7</v>
      </c>
      <c r="AI67" s="2">
        <f>COUNTIFS('OB History'!$B:$B,$A$67,'OB History'!Y:Y, 1)</f>
        <v>6</v>
      </c>
      <c r="AJ67" s="2">
        <f>COUNTIFS('OB History'!$B:$B,$A$67,'OB History'!Z:Z, 1)</f>
        <v>6</v>
      </c>
    </row>
    <row r="68" spans="1:36" x14ac:dyDescent="0.25">
      <c r="A68" s="2" t="s">
        <v>4</v>
      </c>
      <c r="B68" s="6" t="s">
        <v>54</v>
      </c>
      <c r="C68" s="2" t="s">
        <v>70</v>
      </c>
      <c r="D68" s="3">
        <v>6</v>
      </c>
      <c r="E68" s="3"/>
      <c r="F68" s="3"/>
      <c r="G68" s="3"/>
      <c r="H68" s="12">
        <f>SUMIFS('OB History'!C:C,'OB History'!B:B,A68)</f>
        <v>629</v>
      </c>
      <c r="I68" s="4">
        <f>AVERAGEIFS('OB History'!C:C,'OB History'!B:B,A68)</f>
        <v>25.16</v>
      </c>
      <c r="J68" s="4">
        <f t="array" ref="J68">MEDIAN(IF('OB History'!B:B=A68, 'OB History'!C:C))</f>
        <v>21</v>
      </c>
      <c r="K68" s="13">
        <f t="array" ref="K68">MAX(IF('OB History'!B:B=A68, 'OB History'!C:C))</f>
        <v>53</v>
      </c>
      <c r="L68" s="12">
        <f>COUNTIFS('OB History'!B:B,A68,'OB History'!D:D, 1)</f>
        <v>15</v>
      </c>
      <c r="M68" s="2">
        <f>COUNTIFS('OB History'!B:B,A68,'OB History'!D:D, 0)</f>
        <v>10</v>
      </c>
      <c r="N68" s="42">
        <f>LOOKUP(2, 1/('OB History'!$B:$B=A68), 'OB History'!$AD:$AD)</f>
        <v>0.6</v>
      </c>
      <c r="O68" s="12">
        <f>SUMIFS('OB History'!F:F,'OB History'!B:B,A68)</f>
        <v>54</v>
      </c>
      <c r="P68" s="2">
        <f>SUMIFS('OB History'!E:E,'OB History'!B:B,A68)-O68</f>
        <v>50</v>
      </c>
      <c r="Q68" s="42">
        <f>LOOKUP(2, 1/('OB History'!$B:$B=A68), 'OB History'!$AB:$AB)</f>
        <v>0.51600000000000001</v>
      </c>
      <c r="R68" s="12">
        <f>SUMIFS('OB History'!H:H,'OB History'!B:B,'Old Bow v2'!A68)</f>
        <v>216</v>
      </c>
      <c r="S68" s="2">
        <f>SUMIFS('OB History'!G:G,'OB History'!B:B,'Old Bow v2'!A68)-R68</f>
        <v>206</v>
      </c>
      <c r="T68" s="42">
        <f>LOOKUP(2, 1/('OB History'!$B:$B=A68), 'OB History'!$AC:$AC)</f>
        <v>0.50560000000000005</v>
      </c>
      <c r="U68" s="2">
        <f>COUNTIFS('OB History'!$B:$B,$A$68,'OB History'!K:K, 1)</f>
        <v>6</v>
      </c>
      <c r="V68" s="2">
        <f>COUNTIFS('OB History'!$B:$B,$A$68,'OB History'!L:L, 1)</f>
        <v>6</v>
      </c>
      <c r="W68" s="2">
        <f>COUNTIFS('OB History'!$B:$B,$A$68,'OB History'!M:M, 1)</f>
        <v>5</v>
      </c>
      <c r="X68" s="2">
        <f>COUNTIFS('OB History'!$B:$B,$A$68,'OB History'!N:N, 1)</f>
        <v>3</v>
      </c>
      <c r="Y68" s="2">
        <f>COUNTIFS('OB History'!$B:$B,$A$68,'OB History'!O:O, 1)</f>
        <v>5</v>
      </c>
      <c r="Z68" s="2">
        <f>COUNTIFS('OB History'!$B:$B,$A$68,'OB History'!P:P, 1)</f>
        <v>4</v>
      </c>
      <c r="AA68" s="2">
        <f>COUNTIFS('OB History'!$B:$B,$A$68,'OB History'!Q:Q, 1)</f>
        <v>2</v>
      </c>
      <c r="AB68" s="2">
        <f>COUNTIFS('OB History'!$B:$B,$A$68,'OB History'!R:R, 1)</f>
        <v>1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5</v>
      </c>
      <c r="AH68" s="2">
        <f>COUNTIFS('OB History'!$B:$B,$A$68,'OB History'!X:X, 1)</f>
        <v>6</v>
      </c>
      <c r="AI68" s="2">
        <f>COUNTIFS('OB History'!$B:$B,$A$68,'OB History'!Y:Y, 1)</f>
        <v>4</v>
      </c>
      <c r="AJ68" s="2">
        <f>COUNTIFS('OB History'!$B:$B,$A$68,'OB History'!Z:Z, 1)</f>
        <v>7</v>
      </c>
    </row>
    <row r="69" spans="1:36" x14ac:dyDescent="0.25">
      <c r="A69" s="2" t="s">
        <v>88</v>
      </c>
      <c r="B69" s="6" t="s">
        <v>70</v>
      </c>
      <c r="C69" s="2" t="s">
        <v>70</v>
      </c>
      <c r="D69" s="3"/>
      <c r="E69" s="3"/>
      <c r="F69" s="3"/>
      <c r="G69" s="3"/>
      <c r="H69" s="12">
        <f>SUMIFS('OB History'!C:C,'OB History'!B:B,A69)</f>
        <v>230</v>
      </c>
      <c r="I69" s="4">
        <f>AVERAGEIFS('OB History'!C:C,'OB History'!B:B,A69)</f>
        <v>19.166666666666668</v>
      </c>
      <c r="J69" s="4">
        <f t="array" ref="J69">MEDIAN(IF('OB History'!B:B=A69, 'OB History'!C:C))</f>
        <v>19.5</v>
      </c>
      <c r="K69" s="13">
        <f t="array" ref="K69">MAX(IF('OB History'!B:B=A69, 'OB History'!C:C))</f>
        <v>37</v>
      </c>
      <c r="L69" s="12">
        <f>COUNTIFS('OB History'!B:B,A69,'OB History'!D:D, 1)</f>
        <v>7</v>
      </c>
      <c r="M69" s="2">
        <f>COUNTIFS('OB History'!B:B,A69,'OB History'!D:D, 0)</f>
        <v>5</v>
      </c>
      <c r="N69" s="42">
        <f>LOOKUP(2, 1/('OB History'!$B:$B=A69), 'OB History'!$AD:$AD)</f>
        <v>0.58333333333333337</v>
      </c>
      <c r="O69" s="12">
        <f>SUMIFS('OB History'!F:F,'OB History'!B:B,A69)</f>
        <v>28</v>
      </c>
      <c r="P69" s="2">
        <f>SUMIFS('OB History'!E:E,'OB History'!B:B,A69)-O69</f>
        <v>26</v>
      </c>
      <c r="Q69" s="42">
        <f>LOOKUP(2, 1/('OB History'!$B:$B=A69), 'OB History'!$AB:$AB)</f>
        <v>0.51666666666666661</v>
      </c>
      <c r="R69" s="12">
        <f>SUMIFS('OB History'!H:H,'OB History'!B:B,'Old Bow v2'!A69)</f>
        <v>115</v>
      </c>
      <c r="S69" s="2">
        <f>SUMIFS('OB History'!G:G,'OB History'!B:B,'Old Bow v2'!A69)-R69</f>
        <v>112</v>
      </c>
      <c r="T69" s="42">
        <f>LOOKUP(2, 1/('OB History'!$B:$B=A69), 'OB History'!$AC:$AC)</f>
        <v>0.50666666666666671</v>
      </c>
      <c r="U69" s="2">
        <f>COUNTIFS('OB History'!$B:$B,$A$69,'OB History'!K:K, 1)</f>
        <v>4</v>
      </c>
      <c r="V69" s="2">
        <f>COUNTIFS('OB History'!$B:$B,$A$69,'OB History'!L:L, 1)</f>
        <v>3</v>
      </c>
      <c r="W69" s="2">
        <f>COUNTIFS('OB History'!$B:$B,$A$69,'OB History'!M:M, 1)</f>
        <v>1</v>
      </c>
      <c r="X69" s="2">
        <f>COUNTIFS('OB History'!$B:$B,$A$69,'OB History'!N:N, 1)</f>
        <v>1</v>
      </c>
      <c r="Y69" s="2">
        <f>COUNTIFS('OB History'!$B:$B,$A$69,'OB History'!O:O, 1)</f>
        <v>4</v>
      </c>
      <c r="Z69" s="2">
        <f>COUNTIFS('OB History'!$B:$B,$A$69,'OB History'!P:P, 1)</f>
        <v>2</v>
      </c>
      <c r="AA69" s="2">
        <f>COUNTIFS('OB History'!$B:$B,$A$69,'OB History'!Q:Q, 1)</f>
        <v>1</v>
      </c>
      <c r="AB69" s="2">
        <f>COUNTIFS('OB History'!$B:$B,$A$69,'OB History'!R:R, 1)</f>
        <v>0</v>
      </c>
      <c r="AC69" s="2">
        <f>COUNTIFS('OB History'!$B:$B,$A$69,'OB History'!S:S, 1)</f>
        <v>0</v>
      </c>
      <c r="AD69" s="2">
        <f>COUNTIFS('OB History'!$B:$B,$A$69,'OB History'!T:T, 1)</f>
        <v>0</v>
      </c>
      <c r="AE69" s="2">
        <f>COUNTIFS('OB History'!$B:$B,$A$69,'OB History'!U:U, 1)</f>
        <v>0</v>
      </c>
      <c r="AF69" s="2">
        <f>COUNTIFS('OB History'!$B:$B,$A$69,'OB History'!V:V, 1)</f>
        <v>0</v>
      </c>
      <c r="AG69" s="2">
        <f>COUNTIFS('OB History'!$B:$B,$A$69,'OB History'!W:W, 1)</f>
        <v>2</v>
      </c>
      <c r="AH69" s="2">
        <f>COUNTIFS('OB History'!$B:$B,$A$69,'OB History'!X:X, 1)</f>
        <v>5</v>
      </c>
      <c r="AI69" s="2">
        <f>COUNTIFS('OB History'!$B:$B,$A$69,'OB History'!Y:Y, 1)</f>
        <v>2</v>
      </c>
      <c r="AJ69" s="2">
        <f>COUNTIFS('OB History'!$B:$B,$A$69,'OB History'!Z:Z, 1)</f>
        <v>3</v>
      </c>
    </row>
    <row r="70" spans="1:36" x14ac:dyDescent="0.25">
      <c r="A70" s="2" t="s">
        <v>49</v>
      </c>
      <c r="B70" s="2" t="s">
        <v>70</v>
      </c>
      <c r="C70" s="2" t="s">
        <v>70</v>
      </c>
      <c r="D70" s="3">
        <v>1</v>
      </c>
      <c r="E70" s="3"/>
      <c r="F70" s="3"/>
      <c r="G70" s="3"/>
      <c r="H70" s="12">
        <f>SUMIFS('OB History'!C:C,'OB History'!B:B,A70)</f>
        <v>327</v>
      </c>
      <c r="I70" s="4">
        <f>AVERAGEIFS('OB History'!C:C,'OB History'!B:B,A70)</f>
        <v>10.9</v>
      </c>
      <c r="J70" s="4">
        <f t="array" ref="J70">MEDIAN(IF('OB History'!B:B=A70, 'OB History'!C:C))</f>
        <v>10</v>
      </c>
      <c r="K70" s="13">
        <f t="array" ref="K70">MAX(IF('OB History'!B:B=A70, 'OB History'!C:C))</f>
        <v>20</v>
      </c>
      <c r="L70" s="12">
        <f>COUNTIFS('OB History'!B:B,A70,'OB History'!D:D, 1)</f>
        <v>16</v>
      </c>
      <c r="M70" s="2">
        <f>COUNTIFS('OB History'!B:B,A70,'OB History'!D:D, 0)</f>
        <v>14</v>
      </c>
      <c r="N70" s="42">
        <f>LOOKUP(2, 1/('OB History'!$B:$B=A70), 'OB History'!$AD:$AD)</f>
        <v>0.53333333333333333</v>
      </c>
      <c r="O70" s="12">
        <f>SUMIFS('OB History'!F:F,'OB History'!B:B,A70)</f>
        <v>65</v>
      </c>
      <c r="P70" s="2">
        <f>SUMIFS('OB History'!E:E,'OB History'!B:B,A70)-O70</f>
        <v>62</v>
      </c>
      <c r="Q70" s="42">
        <f>LOOKUP(2, 1/('OB History'!$B:$B=A70), 'OB History'!$AB:$AB)</f>
        <v>0.5116666666666666</v>
      </c>
      <c r="R70" s="12">
        <f>SUMIFS('OB History'!H:H,'OB History'!B:B,'Old Bow v2'!A70)</f>
        <v>269</v>
      </c>
      <c r="S70" s="2">
        <f>SUMIFS('OB History'!G:G,'OB History'!B:B,'Old Bow v2'!A70)-R70</f>
        <v>259</v>
      </c>
      <c r="T70" s="42">
        <f>LOOKUP(2, 1/('OB History'!$B:$B=A70), 'OB History'!$AC:$AC)</f>
        <v>0.5073333333333333</v>
      </c>
      <c r="U70" s="2">
        <f>COUNTIFS('OB History'!$B:$B,$A$70,'OB History'!K:K, 1)</f>
        <v>5</v>
      </c>
      <c r="V70" s="2">
        <f>COUNTIFS('OB History'!$B:$B,$A$70,'OB History'!L:L, 1)</f>
        <v>7</v>
      </c>
      <c r="W70" s="2">
        <f>COUNTIFS('OB History'!$B:$B,$A$70,'OB History'!M:M, 1)</f>
        <v>1</v>
      </c>
      <c r="X70" s="2">
        <f>COUNTIFS('OB History'!$B:$B,$A$70,'OB History'!N:N, 1)</f>
        <v>10</v>
      </c>
      <c r="Y70" s="2">
        <f>COUNTIFS('OB History'!$B:$B,$A$70,'OB History'!O:O, 1)</f>
        <v>1</v>
      </c>
      <c r="Z70" s="2">
        <f>COUNTIFS('OB History'!$B:$B,$A$70,'OB History'!P:P, 1)</f>
        <v>2</v>
      </c>
      <c r="AA70" s="2">
        <f>COUNTIFS('OB History'!$B:$B,$A$70,'OB History'!Q:Q, 1)</f>
        <v>2</v>
      </c>
      <c r="AB70" s="2">
        <f>COUNTIFS('OB History'!$B:$B,$A$70,'OB History'!R:R, 1)</f>
        <v>1</v>
      </c>
      <c r="AC70" s="2">
        <f>COUNTIFS('OB History'!$B:$B,$A$70,'OB History'!S:S, 1)</f>
        <v>0</v>
      </c>
      <c r="AD70" s="2">
        <f>COUNTIFS('OB History'!$B:$B,$A$70,'OB History'!T:T, 1)</f>
        <v>2</v>
      </c>
      <c r="AE70" s="2">
        <f>COUNTIFS('OB History'!$B:$B,$A$70,'OB History'!U:U, 1)</f>
        <v>1</v>
      </c>
      <c r="AF70" s="2">
        <f>COUNTIFS('OB History'!$B:$B,$A$70,'OB History'!V:V, 1)</f>
        <v>0</v>
      </c>
      <c r="AG70" s="2">
        <f>COUNTIFS('OB History'!$B:$B,$A$70,'OB History'!W:W, 1)</f>
        <v>3</v>
      </c>
      <c r="AH70" s="2">
        <f>COUNTIFS('OB History'!$B:$B,$A$70,'OB History'!X:X, 1)</f>
        <v>12</v>
      </c>
      <c r="AI70" s="2">
        <f>COUNTIFS('OB History'!$B:$B,$A$70,'OB History'!Y:Y, 1)</f>
        <v>8</v>
      </c>
      <c r="AJ70" s="2">
        <f>COUNTIFS('OB History'!$B:$B,$A$70,'OB History'!Z:Z, 1)</f>
        <v>10</v>
      </c>
    </row>
    <row r="71" spans="1:36" x14ac:dyDescent="0.25">
      <c r="A71" s="2" t="s">
        <v>258</v>
      </c>
      <c r="B71" s="6" t="s">
        <v>70</v>
      </c>
      <c r="C71" s="1" t="s">
        <v>70</v>
      </c>
      <c r="H71" s="12">
        <f>SUMIFS('OB History'!C:C,'OB History'!B:B,A71)</f>
        <v>17</v>
      </c>
      <c r="I71" s="4">
        <f>AVERAGEIFS('OB History'!C:C,'OB History'!B:B,A71)</f>
        <v>5.666666666666667</v>
      </c>
      <c r="J71" s="4">
        <f t="array" ref="J71">MEDIAN(IF('OB History'!B:B=A71, 'OB History'!C:C))</f>
        <v>6</v>
      </c>
      <c r="K71" s="13">
        <f t="array" ref="K71">MAX(IF('OB History'!B:B=A71, 'OB History'!C:C))</f>
        <v>8</v>
      </c>
      <c r="L71" s="12">
        <f>COUNTIFS('OB History'!B:B,A71,'OB History'!D:D, 1)</f>
        <v>2</v>
      </c>
      <c r="M71" s="2">
        <f>COUNTIFS('OB History'!B:B,A71,'OB History'!D:D, 0)</f>
        <v>1</v>
      </c>
      <c r="N71" s="42">
        <f>LOOKUP(2, 1/('OB History'!$B:$B=A71), 'OB History'!$AD:$AD)</f>
        <v>0.66666666666666663</v>
      </c>
      <c r="O71" s="12">
        <f>SUMIFS('OB History'!F:F,'OB History'!B:B,A71)</f>
        <v>8</v>
      </c>
      <c r="P71" s="2">
        <f>SUMIFS('OB History'!E:E,'OB History'!B:B,A71)-O71</f>
        <v>7</v>
      </c>
      <c r="Q71" s="42">
        <f>LOOKUP(2, 1/('OB History'!$B:$B=A71), 'OB History'!$AB:$AB)</f>
        <v>0.53333333333333333</v>
      </c>
      <c r="R71" s="12">
        <f>SUMIFS('OB History'!H:H,'OB History'!B:B,'Old Bow v2'!A71)</f>
        <v>34</v>
      </c>
      <c r="S71" s="2">
        <f>SUMIFS('OB History'!G:G,'OB History'!B:B,'Old Bow v2'!A71)-R71</f>
        <v>27</v>
      </c>
      <c r="T71" s="42">
        <f>LOOKUP(2, 1/('OB History'!$B:$B=A71), 'OB History'!$AC:$AC)</f>
        <v>0.56000000000000005</v>
      </c>
      <c r="U71" s="2">
        <f>COUNTIFS('OB History'!$B:$B,$A$71,'OB History'!K:K, 1)</f>
        <v>1</v>
      </c>
      <c r="V71" s="2">
        <f>COUNTIFS('OB History'!$B:$B,$A$71,'OB History'!L:L, 1)</f>
        <v>1</v>
      </c>
      <c r="W71" s="2">
        <f>COUNTIFS('OB History'!$B:$B,$A$71,'OB History'!M:M, 1)</f>
        <v>0</v>
      </c>
      <c r="X71" s="2">
        <f>COUNTIFS('OB History'!$B:$B,$A$71,'OB History'!N:N, 1)</f>
        <v>0</v>
      </c>
      <c r="Y71" s="2">
        <f>COUNTIFS('OB History'!$B:$B,$A$71,'OB History'!O:O, 1)</f>
        <v>0</v>
      </c>
      <c r="Z71" s="2">
        <f>COUNTIFS('OB History'!$B:$B,$A$71,'OB History'!P:P, 1)</f>
        <v>0</v>
      </c>
      <c r="AA71" s="2">
        <f>COUNTIFS('OB History'!$B:$B,$A$71,'OB History'!Q:Q, 1)</f>
        <v>0</v>
      </c>
      <c r="AB71" s="2">
        <f>COUNTIFS('OB History'!$B:$B,$A$71,'OB History'!R:R, 1)</f>
        <v>0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0</v>
      </c>
      <c r="AF71" s="2">
        <f>COUNTIFS('OB History'!$B:$B,$A$71,'OB History'!V:V, 1)</f>
        <v>0</v>
      </c>
      <c r="AG71" s="2">
        <f>COUNTIFS('OB History'!$B:$B,$A$71,'OB History'!W:W, 1)</f>
        <v>0</v>
      </c>
      <c r="AH71" s="2">
        <f>COUNTIFS('OB History'!$B:$B,$A$71,'OB History'!X:X, 1)</f>
        <v>2</v>
      </c>
      <c r="AI71" s="2">
        <f>COUNTIFS('OB History'!$B:$B,$A$71,'OB History'!Y:Y, 1)</f>
        <v>2</v>
      </c>
      <c r="AJ71" s="2">
        <f>COUNTIFS('OB History'!$B:$B,$A$71,'OB History'!Z:Z, 1)</f>
        <v>2</v>
      </c>
    </row>
  </sheetData>
  <autoFilter ref="A1:AJ7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213"/>
  <sheetViews>
    <sheetView workbookViewId="0">
      <pane ySplit="1" topLeftCell="A2083" activePane="bottomLeft" state="frozen"/>
      <selection pane="bottomLeft" activeCell="B2091" sqref="B209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260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186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186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186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186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186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260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186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186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219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151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253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186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186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253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262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253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254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263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253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262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262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186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253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186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253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262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4"/>
  <sheetViews>
    <sheetView tabSelected="1" workbookViewId="0">
      <pane xSplit="1" ySplit="1" topLeftCell="Q38" activePane="bottomRight" state="frozen"/>
      <selection pane="topRight" activeCell="B1" sqref="B1"/>
      <selection pane="bottomLeft" activeCell="A2" sqref="A2"/>
      <selection pane="bottomRight" activeCell="T49" sqref="T49:AI4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228</v>
      </c>
      <c r="I4" s="4">
        <f>AVERAGEIFS('OB History S3'!C:C,'OB History S3'!B:B,A4)</f>
        <v>17.53846153846154</v>
      </c>
      <c r="J4" s="13">
        <f t="array" ref="J4">MAX(IF('OB History S3'!B:B=A4, 'OB History S3'!C:C))</f>
        <v>30</v>
      </c>
      <c r="K4" s="12">
        <f>COUNTIFS('OB History S3'!B:B,A4,'OB History S3'!D:D, 1)</f>
        <v>6</v>
      </c>
      <c r="L4" s="2">
        <f>COUNTIFS('OB History S3'!B:B,A4,'OB History S3'!D:D, 0)</f>
        <v>7</v>
      </c>
      <c r="M4" s="42">
        <f>LOOKUP(2, 1/('OB History S3'!$B:$B=A4), 'OB History S3'!$AD:$AD)</f>
        <v>0.46153846153846156</v>
      </c>
      <c r="N4" s="12">
        <f>SUMIFS('OB History S3'!F:F,'OB History S3'!B:B,A4)</f>
        <v>24</v>
      </c>
      <c r="O4" s="2">
        <f>SUMIFS('OB History S3'!E:E,'OB History S3'!B:B,A4)-N4</f>
        <v>27</v>
      </c>
      <c r="P4" s="42">
        <f>LOOKUP(2, 1/('OB History S3'!$B:$B=A4), 'OB History S3'!$AB:$AB)</f>
        <v>0.46384615384615385</v>
      </c>
      <c r="Q4" s="12">
        <f>SUMIFS('OB History S3'!H:H,'OB History S3'!B:B,A4)</f>
        <v>95</v>
      </c>
      <c r="R4" s="2">
        <f>SUMIFS('OB History S3'!G:G,'OB History S3'!B:B,A4)-Q4</f>
        <v>108</v>
      </c>
      <c r="S4" s="42">
        <f>LOOKUP(2, 1/('OB History S3'!$B:$B=A4), 'OB History S3'!$AC:$AC)</f>
        <v>0.46461538461538454</v>
      </c>
      <c r="T4" s="2">
        <f>COUNTIFS('OB History S3'!$B:$B,$A$4,'OB History S3'!K:K, 1)</f>
        <v>0</v>
      </c>
      <c r="U4" s="2">
        <f>COUNTIFS('OB History S3'!$B:$B,$A$4,'OB History S3'!L:L, 1)</f>
        <v>4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3</v>
      </c>
      <c r="AH4" s="2">
        <f>COUNTIFS('OB History S3'!$B:$B,$A$4,'OB History S3'!Y:Y, 1)</f>
        <v>6</v>
      </c>
      <c r="AI4" s="2">
        <f>COUNTIFS('OB History S3'!$B:$B,$A$4,'OB History S3'!Z:Z, 1)</f>
        <v>3</v>
      </c>
    </row>
    <row r="5" spans="1:35" x14ac:dyDescent="0.25">
      <c r="A5" s="1" t="s">
        <v>247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260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70</v>
      </c>
      <c r="C7" s="2" t="s">
        <v>70</v>
      </c>
      <c r="D7" s="5">
        <v>2</v>
      </c>
      <c r="E7" s="5">
        <v>1</v>
      </c>
      <c r="F7" s="5"/>
      <c r="G7" s="5"/>
      <c r="H7" s="12">
        <f>SUMIFS('OB History S3'!C:C,'OB History S3'!B:B,A7)</f>
        <v>430</v>
      </c>
      <c r="I7" s="4">
        <f>AVERAGEIFS('OB History S3'!C:C,'OB History S3'!B:B,A7)</f>
        <v>20.476190476190474</v>
      </c>
      <c r="J7" s="13">
        <f t="array" ref="J7">MAX(IF('OB History S3'!B:B=A7, 'OB History S3'!C:C))</f>
        <v>37</v>
      </c>
      <c r="K7" s="12">
        <f>COUNTIFS('OB History S3'!B:B,A7,'OB History S3'!D:D, 1)</f>
        <v>14</v>
      </c>
      <c r="L7" s="2">
        <f>COUNTIFS('OB History S3'!B:B,A7,'OB History S3'!D:D, 0)</f>
        <v>7</v>
      </c>
      <c r="M7" s="42">
        <f>LOOKUP(2, 1/('OB History S3'!$B:$B=A7), 'OB History S3'!$AD:$AD)</f>
        <v>0.66666666666666663</v>
      </c>
      <c r="N7" s="12">
        <f>SUMIFS('OB History S3'!F:F,'OB History S3'!B:B,A7)</f>
        <v>49</v>
      </c>
      <c r="O7" s="2">
        <f>SUMIFS('OB History S3'!E:E,'OB History S3'!B:B,A7)-N7</f>
        <v>38</v>
      </c>
      <c r="P7" s="42">
        <f>LOOKUP(2, 1/('OB History S3'!$B:$B=A7), 'OB History S3'!$AB:$AB)</f>
        <v>0.55571428571428572</v>
      </c>
      <c r="Q7" s="12">
        <f>SUMIFS('OB History S3'!H:H,'OB History S3'!B:B,A7)</f>
        <v>191</v>
      </c>
      <c r="R7" s="2">
        <f>SUMIFS('OB History S3'!G:G,'OB History S3'!B:B,A7)-Q7</f>
        <v>167</v>
      </c>
      <c r="S7" s="42">
        <f>LOOKUP(2, 1/('OB History S3'!$B:$B=A7), 'OB History S3'!$AC:$AC)</f>
        <v>0.53523809523809518</v>
      </c>
      <c r="T7" s="2">
        <f>COUNTIFS('OB History S3'!$B:$B,$A$7,'OB History S3'!K:K, 1)</f>
        <v>6</v>
      </c>
      <c r="U7" s="2">
        <f>COUNTIFS('OB History S3'!$B:$B,$A$7,'OB History S3'!L:L, 1)</f>
        <v>6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2</v>
      </c>
      <c r="AG7" s="2">
        <f>COUNTIFS('OB History S3'!$B:$B,$A$7,'OB History S3'!X:X, 1)</f>
        <v>6</v>
      </c>
      <c r="AH7" s="2">
        <f>COUNTIFS('OB History S3'!$B:$B,$A$7,'OB History S3'!Y:Y, 1)</f>
        <v>7</v>
      </c>
      <c r="AI7" s="2">
        <f>COUNTIFS('OB History S3'!$B:$B,$A$7,'OB History S3'!Z:Z, 1)</f>
        <v>7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73</v>
      </c>
      <c r="I8" s="4">
        <f>AVERAGEIFS('OB History S3'!C:C,'OB History S3'!B:B,A8)</f>
        <v>12.166666666666666</v>
      </c>
      <c r="J8" s="13">
        <f t="array" ref="J8">MAX(IF('OB History S3'!B:B=A8, 'OB History S3'!C:C))</f>
        <v>18</v>
      </c>
      <c r="K8" s="12">
        <f>COUNTIFS('OB History S3'!B:B,A8,'OB History S3'!D:D, 1)</f>
        <v>1</v>
      </c>
      <c r="L8" s="2">
        <f>COUNTIFS('OB History S3'!B:B,A8,'OB History S3'!D:D, 0)</f>
        <v>5</v>
      </c>
      <c r="M8" s="42">
        <f>LOOKUP(2, 1/('OB History S3'!$B:$B=A8), 'OB History S3'!$AD:$AD)</f>
        <v>0.16666666666666666</v>
      </c>
      <c r="N8" s="12">
        <f>SUMIFS('OB History S3'!F:F,'OB History S3'!B:B,A8)</f>
        <v>10</v>
      </c>
      <c r="O8" s="2">
        <f>SUMIFS('OB History S3'!E:E,'OB History S3'!B:B,A8)-N8</f>
        <v>16</v>
      </c>
      <c r="P8" s="42">
        <f>LOOKUP(2, 1/('OB History S3'!$B:$B=A8), 'OB History S3'!$AB:$AB)</f>
        <v>0.3666666666666667</v>
      </c>
      <c r="Q8" s="12">
        <f>SUMIFS('OB History S3'!H:H,'OB History S3'!B:B,A8)</f>
        <v>53</v>
      </c>
      <c r="R8" s="2">
        <f>SUMIFS('OB History S3'!G:G,'OB History S3'!B:B,A8)-Q8</f>
        <v>60</v>
      </c>
      <c r="S8" s="42">
        <f>LOOKUP(2, 1/('OB History S3'!$B:$B=A8), 'OB History S3'!$AC:$AC)</f>
        <v>0.46666666666666662</v>
      </c>
      <c r="T8" s="2">
        <f>COUNTIFS('OB History S3'!$B:$B,$A$8,'OB History S3'!K:K, 1)</f>
        <v>1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2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1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1</v>
      </c>
      <c r="AH8" s="2">
        <f>COUNTIFS('OB History S3'!$B:$B,$A$8,'OB History S3'!Y:Y, 1)</f>
        <v>1</v>
      </c>
      <c r="AI8" s="2">
        <f>COUNTIFS('OB History S3'!$B:$B,$A$8,'OB History S3'!Z:Z, 1)</f>
        <v>2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174</v>
      </c>
      <c r="I9" s="4">
        <f>AVERAGEIFS('OB History S3'!C:C,'OB History S3'!B:B,A9)</f>
        <v>11.6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8</v>
      </c>
      <c r="M9" s="42">
        <f>LOOKUP(2, 1/('OB History S3'!$B:$B=A9), 'OB History S3'!$AD:$AD)</f>
        <v>0.46666666666666667</v>
      </c>
      <c r="N9" s="12">
        <f>SUMIFS('OB History S3'!F:F,'OB History S3'!B:B,A9)</f>
        <v>30</v>
      </c>
      <c r="O9" s="2">
        <f>SUMIFS('OB History S3'!E:E,'OB History S3'!B:B,A9)-N9</f>
        <v>33</v>
      </c>
      <c r="P9" s="42">
        <f>LOOKUP(2, 1/('OB History S3'!$B:$B=A9), 'OB History S3'!$AB:$AB)</f>
        <v>0.46666666666666673</v>
      </c>
      <c r="Q9" s="12">
        <f>SUMIFS('OB History S3'!H:H,'OB History S3'!B:B,A9)</f>
        <v>131</v>
      </c>
      <c r="R9" s="2">
        <f>SUMIFS('OB History S3'!G:G,'OB History S3'!B:B,A9)-Q9</f>
        <v>132</v>
      </c>
      <c r="S9" s="42">
        <f>LOOKUP(2, 1/('OB History S3'!$B:$B=A9), 'OB History S3'!$AC:$AC)</f>
        <v>0.49266666666666675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1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304</v>
      </c>
      <c r="I10" s="4">
        <f>AVERAGEIFS('OB History S3'!C:C,'OB History S3'!B:B,A10)</f>
        <v>12.666666666666666</v>
      </c>
      <c r="J10" s="13">
        <f t="array" ref="J10">MAX(IF('OB History S3'!B:B=A10, 'OB History S3'!C:C))</f>
        <v>23</v>
      </c>
      <c r="K10" s="12">
        <f>COUNTIFS('OB History S3'!B:B,A10,'OB History S3'!D:D, 1)</f>
        <v>9</v>
      </c>
      <c r="L10" s="2">
        <f>COUNTIFS('OB History S3'!B:B,A10,'OB History S3'!D:D, 0)</f>
        <v>15</v>
      </c>
      <c r="M10" s="42">
        <f>LOOKUP(2, 1/('OB History S3'!$B:$B=A10), 'OB History S3'!$AD:$AD)</f>
        <v>0.375</v>
      </c>
      <c r="N10" s="12">
        <f>SUMIFS('OB History S3'!F:F,'OB History S3'!B:B,A10)</f>
        <v>49</v>
      </c>
      <c r="O10" s="2">
        <f>SUMIFS('OB History S3'!E:E,'OB History S3'!B:B,A10)-N10</f>
        <v>54</v>
      </c>
      <c r="P10" s="42">
        <f>LOOKUP(2, 1/('OB History S3'!$B:$B=A10), 'OB History S3'!$AB:$AB)</f>
        <v>0.49375000000000008</v>
      </c>
      <c r="Q10" s="12">
        <f>SUMIFS('OB History S3'!H:H,'OB History S3'!B:B,A10)</f>
        <v>208</v>
      </c>
      <c r="R10" s="2">
        <f>SUMIFS('OB History S3'!G:G,'OB History S3'!B:B,A10)-Q10</f>
        <v>221</v>
      </c>
      <c r="S10" s="42">
        <f>LOOKUP(2, 1/('OB History S3'!$B:$B=A10), 'OB History S3'!$AC:$AC)</f>
        <v>0.49208333333333343</v>
      </c>
      <c r="T10" s="2">
        <f>COUNTIFS('OB History S3'!$B:$B,$A$10,'OB History S3'!K:K, 1)</f>
        <v>3</v>
      </c>
      <c r="U10" s="2">
        <f>COUNTIFS('OB History S3'!$B:$B,$A$10,'OB History S3'!L:L, 1)</f>
        <v>3</v>
      </c>
      <c r="V10" s="2">
        <f>COUNTIFS('OB History S3'!$B:$B,$A$10,'OB History S3'!M:M, 1)</f>
        <v>0</v>
      </c>
      <c r="W10" s="2">
        <f>COUNTIFS('OB History S3'!$B:$B,$A$10,'OB History S3'!N:N, 1)</f>
        <v>8</v>
      </c>
      <c r="X10" s="2">
        <f>COUNTIFS('OB History S3'!$B:$B,$A$10,'OB History S3'!O:O, 1)</f>
        <v>2</v>
      </c>
      <c r="Y10" s="2">
        <f>COUNTIFS('OB History S3'!$B:$B,$A$10,'OB History S3'!P:P, 1)</f>
        <v>2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1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1</v>
      </c>
      <c r="AF10" s="2">
        <f>COUNTIFS('OB History S3'!$B:$B,$A$10,'OB History S3'!W:W, 1)</f>
        <v>3</v>
      </c>
      <c r="AG10" s="2">
        <f>COUNTIFS('OB History S3'!$B:$B,$A$10,'OB History S3'!X:X, 1)</f>
        <v>12</v>
      </c>
      <c r="AH10" s="2">
        <f>COUNTIFS('OB History S3'!$B:$B,$A$10,'OB History S3'!Y:Y, 1)</f>
        <v>4</v>
      </c>
      <c r="AI10" s="2">
        <f>COUNTIFS('OB History S3'!$B:$B,$A$10,'OB History S3'!Z:Z, 1)</f>
        <v>7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199</v>
      </c>
      <c r="I11" s="4">
        <f>AVERAGEIFS('OB History S3'!C:C,'OB History S3'!B:B,A11)</f>
        <v>19.899999999999999</v>
      </c>
      <c r="J11" s="13">
        <f t="array" ref="J11">MAX(IF('OB History S3'!B:B=A11, 'OB History S3'!C:C))</f>
        <v>42</v>
      </c>
      <c r="K11" s="12">
        <f>COUNTIFS('OB History S3'!B:B,A11,'OB History S3'!D:D, 1)</f>
        <v>5</v>
      </c>
      <c r="L11" s="2">
        <f>COUNTIFS('OB History S3'!B:B,A11,'OB History S3'!D:D, 0)</f>
        <v>5</v>
      </c>
      <c r="M11" s="42">
        <f>LOOKUP(2, 1/('OB History S3'!$B:$B=A11), 'OB History S3'!$AD:$AD)</f>
        <v>0.5</v>
      </c>
      <c r="N11" s="12">
        <f>SUMIFS('OB History S3'!F:F,'OB History S3'!B:B,A11)</f>
        <v>22</v>
      </c>
      <c r="O11" s="2">
        <f>SUMIFS('OB History S3'!E:E,'OB History S3'!B:B,A11)-N11</f>
        <v>20</v>
      </c>
      <c r="P11" s="42">
        <f>LOOKUP(2, 1/('OB History S3'!$B:$B=A11), 'OB History S3'!$AB:$AB)</f>
        <v>0.53</v>
      </c>
      <c r="Q11" s="12">
        <f>SUMIFS('OB History S3'!H:H,'OB History S3'!B:B,A11)</f>
        <v>91</v>
      </c>
      <c r="R11" s="2">
        <f>SUMIFS('OB History S3'!G:G,'OB History S3'!B:B,A11)-Q11</f>
        <v>88</v>
      </c>
      <c r="S11" s="42">
        <f>LOOKUP(2, 1/('OB History S3'!$B:$B=A11), 'OB History S3'!$AC:$AC)</f>
        <v>0.502</v>
      </c>
      <c r="T11" s="2">
        <f>COUNTIFS('OB History S3'!$B:$B,$A$11,'OB History S3'!K:K, 1)</f>
        <v>4</v>
      </c>
      <c r="U11" s="2">
        <f>COUNTIFS('OB History S3'!$B:$B,$A$11,'OB History S3'!L:L, 1)</f>
        <v>1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0</v>
      </c>
      <c r="AF11" s="2">
        <f>COUNTIFS('OB History S3'!$B:$B,$A$11,'OB History S3'!W:W, 1)</f>
        <v>1</v>
      </c>
      <c r="AG11" s="2">
        <f>COUNTIFS('OB History S3'!$B:$B,$A$11,'OB History S3'!X:X, 1)</f>
        <v>2</v>
      </c>
      <c r="AH11" s="2">
        <f>COUNTIFS('OB History S3'!$B:$B,$A$11,'OB History S3'!Y:Y, 1)</f>
        <v>5</v>
      </c>
      <c r="AI11" s="2">
        <f>COUNTIFS('OB History S3'!$B:$B,$A$11,'OB History S3'!Z:Z, 1)</f>
        <v>3</v>
      </c>
    </row>
    <row r="12" spans="1:35" x14ac:dyDescent="0.25">
      <c r="A12" s="1" t="s">
        <v>151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186</v>
      </c>
      <c r="B13" s="6" t="s">
        <v>70</v>
      </c>
      <c r="C13" s="2" t="s">
        <v>70</v>
      </c>
      <c r="D13" s="5">
        <v>2</v>
      </c>
      <c r="E13" s="5"/>
      <c r="F13" s="5"/>
      <c r="G13" s="5"/>
      <c r="H13" s="12">
        <f>SUMIFS('OB History S3'!C:C,'OB History S3'!B:B,A13)</f>
        <v>484</v>
      </c>
      <c r="I13" s="4">
        <f>AVERAGEIFS('OB History S3'!C:C,'OB History S3'!B:B,A13)</f>
        <v>14.666666666666666</v>
      </c>
      <c r="J13" s="13">
        <f t="array" ref="J13">MAX(IF('OB History S3'!B:B=A13, 'OB History S3'!C:C))</f>
        <v>31</v>
      </c>
      <c r="K13" s="12">
        <f>COUNTIFS('OB History S3'!B:B,A13,'OB History S3'!D:D, 1)</f>
        <v>24</v>
      </c>
      <c r="L13" s="2">
        <f>COUNTIFS('OB History S3'!B:B,A13,'OB History S3'!D:D, 0)</f>
        <v>9</v>
      </c>
      <c r="M13" s="42">
        <f>LOOKUP(2, 1/('OB History S3'!$B:$B=A13), 'OB History S3'!$AD:$AD)</f>
        <v>0.72727272727272729</v>
      </c>
      <c r="N13" s="12">
        <f>SUMIFS('OB History S3'!F:F,'OB History S3'!B:B,A13)</f>
        <v>83</v>
      </c>
      <c r="O13" s="2">
        <f>SUMIFS('OB History S3'!E:E,'OB History S3'!B:B,A13)-N13</f>
        <v>55</v>
      </c>
      <c r="P13" s="42">
        <f>LOOKUP(2, 1/('OB History S3'!$B:$B=A13), 'OB History S3'!$AB:$AB)</f>
        <v>0.61969696969696975</v>
      </c>
      <c r="Q13" s="12">
        <f>SUMIFS('OB History S3'!H:H,'OB History S3'!B:B,A13)</f>
        <v>320</v>
      </c>
      <c r="R13" s="2">
        <f>SUMIFS('OB History S3'!G:G,'OB History S3'!B:B,A13)-Q13</f>
        <v>256</v>
      </c>
      <c r="S13" s="42">
        <f>LOOKUP(2, 1/('OB History S3'!$B:$B=A13), 'OB History S3'!$AC:$AC)</f>
        <v>0.56303030303030299</v>
      </c>
      <c r="T13" s="2">
        <f>COUNTIFS('OB History S3'!$B:$B,$A$13,'OB History S3'!K:K, 1)</f>
        <v>7</v>
      </c>
      <c r="U13" s="2">
        <f>COUNTIFS('OB History S3'!$B:$B,$A$13,'OB History S3'!L:L, 1)</f>
        <v>8</v>
      </c>
      <c r="V13" s="2">
        <f>COUNTIFS('OB History S3'!$B:$B,$A$13,'OB History S3'!M:M, 1)</f>
        <v>1</v>
      </c>
      <c r="W13" s="2">
        <f>COUNTIFS('OB History S3'!$B:$B,$A$13,'OB History S3'!N:N, 1)</f>
        <v>10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1</v>
      </c>
      <c r="AA13" s="2">
        <f>COUNTIFS('OB History S3'!$B:$B,$A$13,'OB History S3'!R:R, 1)</f>
        <v>4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5</v>
      </c>
      <c r="AG13" s="2">
        <f>COUNTIFS('OB History S3'!$B:$B,$A$13,'OB History S3'!X:X, 1)</f>
        <v>14</v>
      </c>
      <c r="AH13" s="2">
        <f>COUNTIFS('OB History S3'!$B:$B,$A$13,'OB History S3'!Y:Y, 1)</f>
        <v>14</v>
      </c>
      <c r="AI13" s="2">
        <f>COUNTIFS('OB History S3'!$B:$B,$A$13,'OB History S3'!Z:Z, 1)</f>
        <v>11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69</v>
      </c>
      <c r="I14" s="4">
        <f>AVERAGEIFS('OB History S3'!C:C,'OB History S3'!B:B,A14)</f>
        <v>23</v>
      </c>
      <c r="J14" s="13">
        <f t="array" ref="J14">MAX(IF('OB History S3'!B:B=A14, 'OB History S3'!C:C))</f>
        <v>27</v>
      </c>
      <c r="K14" s="12">
        <f>COUNTIFS('OB History S3'!B:B,A14,'OB History S3'!D:D, 1)</f>
        <v>0</v>
      </c>
      <c r="L14" s="2">
        <f>COUNTIFS('OB History S3'!B:B,A14,'OB History S3'!D:D, 0)</f>
        <v>3</v>
      </c>
      <c r="M14" s="42">
        <f>LOOKUP(2, 1/('OB History S3'!$B:$B=A14), 'OB History S3'!$AD:$AD)</f>
        <v>0</v>
      </c>
      <c r="N14" s="12">
        <f>SUMIFS('OB History S3'!F:F,'OB History S3'!B:B,A14)</f>
        <v>4</v>
      </c>
      <c r="O14" s="2">
        <f>SUMIFS('OB History S3'!E:E,'OB History S3'!B:B,A14)-N14</f>
        <v>8</v>
      </c>
      <c r="P14" s="42">
        <f>LOOKUP(2, 1/('OB History S3'!$B:$B=A14), 'OB History S3'!$AB:$AB)</f>
        <v>0.32666666666666666</v>
      </c>
      <c r="Q14" s="12">
        <f>SUMIFS('OB History S3'!H:H,'OB History S3'!B:B,A14)</f>
        <v>21</v>
      </c>
      <c r="R14" s="2">
        <f>SUMIFS('OB History S3'!G:G,'OB History S3'!B:B,A14)-Q14</f>
        <v>28</v>
      </c>
      <c r="S14" s="42">
        <f>LOOKUP(2, 1/('OB History S3'!$B:$B=A14), 'OB History S3'!$AC:$AC)</f>
        <v>0.40666666666666668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1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30</v>
      </c>
      <c r="I16" s="4">
        <f>AVERAGEIFS('OB History S3'!C:C,'OB History S3'!B:B,A16)</f>
        <v>15</v>
      </c>
      <c r="J16" s="13">
        <f t="array" ref="J16">MAX(IF('OB History S3'!B:B=A16, 'OB History S3'!C:C))</f>
        <v>19</v>
      </c>
      <c r="K16" s="12">
        <f>COUNTIFS('OB History S3'!B:B,A16,'OB History S3'!D:D, 1)</f>
        <v>1</v>
      </c>
      <c r="L16" s="2">
        <f>COUNTIFS('OB History S3'!B:B,A16,'OB History S3'!D:D, 0)</f>
        <v>1</v>
      </c>
      <c r="M16" s="42">
        <f>LOOKUP(2, 1/('OB History S3'!$B:$B=A16), 'OB History S3'!$AD:$AD)</f>
        <v>0.5</v>
      </c>
      <c r="N16" s="12">
        <f>SUMIFS('OB History S3'!F:F,'OB History S3'!B:B,A16)</f>
        <v>4</v>
      </c>
      <c r="O16" s="2">
        <f>SUMIFS('OB History S3'!E:E,'OB History S3'!B:B,A16)-N16</f>
        <v>4</v>
      </c>
      <c r="P16" s="42">
        <f>LOOKUP(2, 1/('OB History S3'!$B:$B=A16), 'OB History S3'!$AB:$AB)</f>
        <v>0.5</v>
      </c>
      <c r="Q16" s="12">
        <f>SUMIFS('OB History S3'!H:H,'OB History S3'!B:B,A16)</f>
        <v>18</v>
      </c>
      <c r="R16" s="2">
        <f>SUMIFS('OB History S3'!G:G,'OB History S3'!B:B,A16)-Q16</f>
        <v>15</v>
      </c>
      <c r="S16" s="42">
        <f>LOOKUP(2, 1/('OB History S3'!$B:$B=A16), 'OB History S3'!$AC:$AC)</f>
        <v>0.55000000000000004</v>
      </c>
      <c r="T16" s="2">
        <f>COUNTIFS('OB History S3'!$B:$B,$A$16,'OB History S3'!K:K, 1)</f>
        <v>0</v>
      </c>
      <c r="U16" s="2">
        <f>COUNTIFS('OB History S3'!$B:$B,$A$16,'OB History S3'!L:L, 1)</f>
        <v>1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1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1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161</v>
      </c>
      <c r="I17" s="4">
        <f>AVERAGEIFS('OB History S3'!C:C,'OB History S3'!B:B,A17)</f>
        <v>16.100000000000001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3</v>
      </c>
      <c r="M17" s="42">
        <f>LOOKUP(2, 1/('OB History S3'!$B:$B=A17), 'OB History S3'!$AD:$AD)</f>
        <v>0.7</v>
      </c>
      <c r="N17" s="12">
        <f>SUMIFS('OB History S3'!F:F,'OB History S3'!B:B,A17)</f>
        <v>24</v>
      </c>
      <c r="O17" s="2">
        <f>SUMIFS('OB History S3'!E:E,'OB History S3'!B:B,A17)-N17</f>
        <v>19</v>
      </c>
      <c r="P17" s="42">
        <f>LOOKUP(2, 1/('OB History S3'!$B:$B=A17), 'OB History S3'!$AB:$AB)</f>
        <v>0.55199999999999994</v>
      </c>
      <c r="Q17" s="12">
        <f>SUMIFS('OB History S3'!H:H,'OB History S3'!B:B,A17)</f>
        <v>100</v>
      </c>
      <c r="R17" s="2">
        <f>SUMIFS('OB History S3'!G:G,'OB History S3'!B:B,A17)-Q17</f>
        <v>82</v>
      </c>
      <c r="S17" s="42">
        <f>LOOKUP(2, 1/('OB History S3'!$B:$B=A17), 'OB History S3'!$AC:$AC)</f>
        <v>0.55000000000000004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69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186</v>
      </c>
      <c r="I18" s="4">
        <f>AVERAGEIFS('OB History S3'!C:C,'OB History S3'!B:B,A18)</f>
        <v>18.600000000000001</v>
      </c>
      <c r="J18" s="13">
        <f t="array" ref="J18">MAX(IF('OB History S3'!B:B=A18, 'OB History S3'!C:C))</f>
        <v>28</v>
      </c>
      <c r="K18" s="12">
        <f>COUNTIFS('OB History S3'!B:B,A18,'OB History S3'!D:D, 1)</f>
        <v>6</v>
      </c>
      <c r="L18" s="2">
        <f>COUNTIFS('OB History S3'!B:B,A18,'OB History S3'!D:D, 0)</f>
        <v>4</v>
      </c>
      <c r="M18" s="42">
        <f>LOOKUP(2, 1/('OB History S3'!$B:$B=A18), 'OB History S3'!$AD:$AD)</f>
        <v>0.6</v>
      </c>
      <c r="N18" s="12">
        <f>SUMIFS('OB History S3'!F:F,'OB History S3'!B:B,A18)</f>
        <v>25</v>
      </c>
      <c r="O18" s="2">
        <f>SUMIFS('OB History S3'!E:E,'OB History S3'!B:B,A18)-N18</f>
        <v>22</v>
      </c>
      <c r="P18" s="42">
        <f>LOOKUP(2, 1/('OB History S3'!$B:$B=A18), 'OB History S3'!$AB:$AB)</f>
        <v>0.52800000000000002</v>
      </c>
      <c r="Q18" s="12">
        <f>SUMIFS('OB History S3'!H:H,'OB History S3'!B:B,A18)</f>
        <v>98</v>
      </c>
      <c r="R18" s="2">
        <f>SUMIFS('OB History S3'!G:G,'OB History S3'!B:B,A18)-Q18</f>
        <v>98</v>
      </c>
      <c r="S18" s="42">
        <f>LOOKUP(2, 1/('OB History S3'!$B:$B=A18), 'OB History S3'!$AC:$AC)</f>
        <v>0.49099999999999999</v>
      </c>
      <c r="T18" s="2">
        <f>COUNTIFS('OB History S3'!$B:$B,$A$18,'OB History S3'!K:K, 1)</f>
        <v>2</v>
      </c>
      <c r="U18" s="2">
        <f>COUNTIFS('OB History S3'!$B:$B,$A$18,'OB History S3'!L:L, 1)</f>
        <v>1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1</v>
      </c>
      <c r="Z18" s="2">
        <f>COUNTIFS('OB History S3'!$B:$B,$A$18,'OB History S3'!Q:Q, 1)</f>
        <v>0</v>
      </c>
      <c r="AA18" s="2">
        <f>COUNTIFS('OB History S3'!$B:$B,$A$18,'OB History S3'!R:R, 1)</f>
        <v>3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226</v>
      </c>
      <c r="I19" s="4">
        <f>AVERAGEIFS('OB History S3'!C:C,'OB History S3'!B:B,A19)</f>
        <v>17.384615384615383</v>
      </c>
      <c r="J19" s="13">
        <f t="array" ref="J19">MAX(IF('OB History S3'!B:B=A19, 'OB History S3'!C:C))</f>
        <v>31</v>
      </c>
      <c r="K19" s="12">
        <f>COUNTIFS('OB History S3'!B:B,A19,'OB History S3'!D:D, 1)</f>
        <v>4</v>
      </c>
      <c r="L19" s="2">
        <f>COUNTIFS('OB History S3'!B:B,A19,'OB History S3'!D:D, 0)</f>
        <v>9</v>
      </c>
      <c r="M19" s="42">
        <f>LOOKUP(2, 1/('OB History S3'!$B:$B=A19), 'OB History S3'!$AD:$AD)</f>
        <v>0.30769230769230771</v>
      </c>
      <c r="N19" s="12">
        <f>SUMIFS('OB History S3'!F:F,'OB History S3'!B:B,A19)</f>
        <v>20</v>
      </c>
      <c r="O19" s="2">
        <f>SUMIFS('OB History S3'!E:E,'OB History S3'!B:B,A19)-N19</f>
        <v>32</v>
      </c>
      <c r="P19" s="42">
        <f>LOOKUP(2, 1/('OB History S3'!$B:$B=A19), 'OB History S3'!$AB:$AB)</f>
        <v>0.36</v>
      </c>
      <c r="Q19" s="12">
        <f>SUMIFS('OB History S3'!H:H,'OB History S3'!B:B,A19)</f>
        <v>97</v>
      </c>
      <c r="R19" s="2">
        <f>SUMIFS('OB History S3'!G:G,'OB History S3'!B:B,A19)-Q19</f>
        <v>118</v>
      </c>
      <c r="S19" s="42">
        <f>LOOKUP(2, 1/('OB History S3'!$B:$B=A19), 'OB History S3'!$AC:$AC)</f>
        <v>0.43076923076923079</v>
      </c>
      <c r="T19" s="2">
        <f>COUNTIFS('OB History S3'!$B:$B,$A$19,'OB History S3'!K:K, 1)</f>
        <v>2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3</v>
      </c>
      <c r="AH19" s="2">
        <f>COUNTIFS('OB History S3'!$B:$B,$A$19,'OB History S3'!Y:Y, 1)</f>
        <v>3</v>
      </c>
      <c r="AI19" s="2">
        <f>COUNTIFS('OB History S3'!$B:$B,$A$19,'OB History S3'!Z:Z, 1)</f>
        <v>4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84</v>
      </c>
      <c r="I20" s="4">
        <f>AVERAGEIFS('OB History S3'!C:C,'OB History S3'!B:B,A20)</f>
        <v>14</v>
      </c>
      <c r="J20" s="13">
        <f t="array" ref="J20">MAX(IF('OB History S3'!B:B=A20, 'OB History S3'!C:C))</f>
        <v>18</v>
      </c>
      <c r="K20" s="12">
        <f>COUNTIFS('OB History S3'!B:B,A20,'OB History S3'!D:D, 1)</f>
        <v>4</v>
      </c>
      <c r="L20" s="2">
        <f>COUNTIFS('OB History S3'!B:B,A20,'OB History S3'!D:D, 0)</f>
        <v>2</v>
      </c>
      <c r="M20" s="42">
        <f>LOOKUP(2, 1/('OB History S3'!$B:$B=A20), 'OB History S3'!$AD:$AD)</f>
        <v>0.66666666666666663</v>
      </c>
      <c r="N20" s="12">
        <f>SUMIFS('OB History S3'!F:F,'OB History S3'!B:B,A20)</f>
        <v>12</v>
      </c>
      <c r="O20" s="2">
        <f>SUMIFS('OB History S3'!E:E,'OB History S3'!B:B,A20)-N20</f>
        <v>10</v>
      </c>
      <c r="P20" s="42">
        <f>LOOKUP(2, 1/('OB History S3'!$B:$B=A20), 'OB History S3'!$AB:$AB)</f>
        <v>0.52833333333333332</v>
      </c>
      <c r="Q20" s="12">
        <f>SUMIFS('OB History S3'!H:H,'OB History S3'!B:B,A20)</f>
        <v>50</v>
      </c>
      <c r="R20" s="2">
        <f>SUMIFS('OB History S3'!G:G,'OB History S3'!B:B,A20)-Q20</f>
        <v>40</v>
      </c>
      <c r="S20" s="42">
        <f>LOOKUP(2, 1/('OB History S3'!$B:$B=A20), 'OB History S3'!$AC:$AC)</f>
        <v>0.53999999999999992</v>
      </c>
      <c r="T20" s="2">
        <f>COUNTIFS('OB History S3'!$B:$B,$A$20,'OB History S3'!K:K, 1)</f>
        <v>2</v>
      </c>
      <c r="U20" s="2">
        <f>COUNTIFS('OB History S3'!$B:$B,$A$20,'OB History S3'!L:L, 1)</f>
        <v>1</v>
      </c>
      <c r="V20" s="2">
        <f>COUNTIFS('OB History S3'!$B:$B,$A$20,'OB History S3'!M:M, 1)</f>
        <v>1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2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254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9</v>
      </c>
      <c r="I21" s="4">
        <f>AVERAGEIFS('OB History S3'!C:C,'OB History S3'!B:B,A21)</f>
        <v>4.5</v>
      </c>
      <c r="J21" s="13">
        <f t="array" ref="J21">MAX(IF('OB History S3'!B:B=A21, 'OB History S3'!C:C))</f>
        <v>8</v>
      </c>
      <c r="K21" s="12">
        <f>COUNTIFS('OB History S3'!B:B,A21,'OB History S3'!D:D, 1)</f>
        <v>2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6</v>
      </c>
      <c r="O21" s="2">
        <f>SUMIFS('OB History S3'!E:E,'OB History S3'!B:B,A21)-N21</f>
        <v>3</v>
      </c>
      <c r="P21" s="42">
        <f>LOOKUP(2, 1/('OB History S3'!$B:$B=A21), 'OB History S3'!$AB:$AB)</f>
        <v>0.67500000000000004</v>
      </c>
      <c r="Q21" s="12">
        <f>SUMIFS('OB History S3'!H:H,'OB History S3'!B:B,A21)</f>
        <v>21</v>
      </c>
      <c r="R21" s="2">
        <f>SUMIFS('OB History S3'!G:G,'OB History S3'!B:B,A21)-Q21</f>
        <v>15</v>
      </c>
      <c r="S21" s="42">
        <f>LOOKUP(2, 1/('OB History S3'!$B:$B=A21), 'OB History S3'!$AC:$AC)</f>
        <v>0.59000000000000008</v>
      </c>
      <c r="T21" s="2">
        <f>COUNTIFS('OB History S3'!$B:$B,$A$21,'OB History S3'!K:K, 1)</f>
        <v>1</v>
      </c>
      <c r="U21" s="2">
        <f>COUNTIFS('OB History S3'!$B:$B,$A$21,'OB History S3'!L:L, 1)</f>
        <v>1</v>
      </c>
      <c r="V21" s="2">
        <f>COUNTIFS('OB History S3'!$B:$B,$A$21,'OB History S3'!M:M, 1)</f>
        <v>0</v>
      </c>
      <c r="W21" s="2">
        <f>COUNTIFS('OB History S3'!$B:$B,$A$21,'OB History S3'!N:N, 1)</f>
        <v>2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1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48</v>
      </c>
      <c r="I24" s="4">
        <f>AVERAGEIFS('OB History S3'!C:C,'OB History S3'!B:B,A24)</f>
        <v>16</v>
      </c>
      <c r="J24" s="13">
        <f t="array" ref="J24">MAX(IF('OB History S3'!B:B=A24, 'OB History S3'!C:C))</f>
        <v>17</v>
      </c>
      <c r="K24" s="12">
        <f>COUNTIFS('OB History S3'!B:B,A24,'OB History S3'!D:D, 1)</f>
        <v>2</v>
      </c>
      <c r="L24" s="2">
        <f>COUNTIFS('OB History S3'!B:B,A24,'OB History S3'!D:D, 0)</f>
        <v>1</v>
      </c>
      <c r="M24" s="42">
        <f>LOOKUP(2, 1/('OB History S3'!$B:$B=A24), 'OB History S3'!$AD:$AD)</f>
        <v>0.66666666666666663</v>
      </c>
      <c r="N24" s="12">
        <f>SUMIFS('OB History S3'!F:F,'OB History S3'!B:B,A24)</f>
        <v>7</v>
      </c>
      <c r="O24" s="2">
        <f>SUMIFS('OB History S3'!E:E,'OB History S3'!B:B,A24)-N24</f>
        <v>5</v>
      </c>
      <c r="P24" s="42">
        <f>LOOKUP(2, 1/('OB History S3'!$B:$B=A24), 'OB History S3'!$AB:$AB)</f>
        <v>0.58333333333333337</v>
      </c>
      <c r="Q24" s="12">
        <f>SUMIFS('OB History S3'!H:H,'OB History S3'!B:B,A24)</f>
        <v>26</v>
      </c>
      <c r="R24" s="2">
        <f>SUMIFS('OB History S3'!G:G,'OB History S3'!B:B,A24)-Q24</f>
        <v>23</v>
      </c>
      <c r="S24" s="42">
        <f>LOOKUP(2, 1/('OB History S3'!$B:$B=A24), 'OB History S3'!$AC:$AC)</f>
        <v>0.53666666666666663</v>
      </c>
      <c r="T24" s="2">
        <f>COUNTIFS('OB History S3'!$B:$B,$A$24,'OB History S3'!K:K, 1)</f>
        <v>2</v>
      </c>
      <c r="U24" s="2">
        <f>COUNTIFS('OB History S3'!$B:$B,$A$24,'OB History S3'!L:L, 1)</f>
        <v>1</v>
      </c>
      <c r="V24" s="2">
        <f>COUNTIFS('OB History S3'!$B:$B,$A$24,'OB History S3'!M:M, 1)</f>
        <v>1</v>
      </c>
      <c r="W24" s="2">
        <f>COUNTIFS('OB History S3'!$B:$B,$A$24,'OB History S3'!N:N, 1)</f>
        <v>0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98</v>
      </c>
      <c r="C25" s="2" t="s">
        <v>70</v>
      </c>
      <c r="D25" s="5">
        <v>1</v>
      </c>
      <c r="E25" s="5">
        <v>1</v>
      </c>
      <c r="F25" s="5">
        <v>1</v>
      </c>
      <c r="G25" s="5"/>
      <c r="H25" s="12">
        <f>SUMIFS('OB History S3'!C:C,'OB History S3'!B:B,A25)</f>
        <v>242</v>
      </c>
      <c r="I25" s="4">
        <f>AVERAGEIFS('OB History S3'!C:C,'OB History S3'!B:B,A25)</f>
        <v>26.888888888888889</v>
      </c>
      <c r="J25" s="13">
        <f t="array" ref="J25">MAX(IF('OB History S3'!B:B=A25, 'OB History S3'!C:C))</f>
        <v>47</v>
      </c>
      <c r="K25" s="12">
        <f>COUNTIFS('OB History S3'!B:B,A25,'OB History S3'!D:D, 1)</f>
        <v>6</v>
      </c>
      <c r="L25" s="2">
        <f>COUNTIFS('OB History S3'!B:B,A25,'OB History S3'!D:D, 0)</f>
        <v>3</v>
      </c>
      <c r="M25" s="42">
        <f>LOOKUP(2, 1/('OB History S3'!$B:$B=A25), 'OB History S3'!$AD:$AD)</f>
        <v>0.66666666666666663</v>
      </c>
      <c r="N25" s="12">
        <f>SUMIFS('OB History S3'!F:F,'OB History S3'!B:B,A25)</f>
        <v>20</v>
      </c>
      <c r="O25" s="2">
        <f>SUMIFS('OB History S3'!E:E,'OB History S3'!B:B,A25)-N25</f>
        <v>17</v>
      </c>
      <c r="P25" s="42">
        <f>LOOKUP(2, 1/('OB History S3'!$B:$B=A25), 'OB History S3'!$AB:$AB)</f>
        <v>0.53333333333333333</v>
      </c>
      <c r="Q25" s="12">
        <f>SUMIFS('OB History S3'!H:H,'OB History S3'!B:B,A25)</f>
        <v>71</v>
      </c>
      <c r="R25" s="2">
        <f>SUMIFS('OB History S3'!G:G,'OB History S3'!B:B,A25)-Q25</f>
        <v>73</v>
      </c>
      <c r="S25" s="42">
        <f>LOOKUP(2, 1/('OB History S3'!$B:$B=A25), 'OB History S3'!$AC:$AC)</f>
        <v>0.48888888888888893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1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3</v>
      </c>
      <c r="AH25" s="2">
        <f>COUNTIFS('OB History S3'!$B:$B,$A$25,'OB History S3'!Y:Y, 1)</f>
        <v>1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324</v>
      </c>
      <c r="I26" s="4">
        <f>AVERAGEIFS('OB History S3'!C:C,'OB History S3'!B:B,A26)</f>
        <v>12</v>
      </c>
      <c r="J26" s="13">
        <f t="array" ref="J26">MAX(IF('OB History S3'!B:B=A26, 'OB History S3'!C:C))</f>
        <v>20</v>
      </c>
      <c r="K26" s="12">
        <f>COUNTIFS('OB History S3'!B:B,A26,'OB History S3'!D:D, 1)</f>
        <v>12</v>
      </c>
      <c r="L26" s="2">
        <f>COUNTIFS('OB History S3'!B:B,A26,'OB History S3'!D:D, 0)</f>
        <v>15</v>
      </c>
      <c r="M26" s="42">
        <f>LOOKUP(2, 1/('OB History S3'!$B:$B=A26), 'OB History S3'!$AD:$AD)</f>
        <v>0.44444444444444442</v>
      </c>
      <c r="N26" s="12">
        <f>SUMIFS('OB History S3'!F:F,'OB History S3'!B:B,A26)</f>
        <v>60</v>
      </c>
      <c r="O26" s="2">
        <f>SUMIFS('OB History S3'!E:E,'OB History S3'!B:B,A26)-N26</f>
        <v>60</v>
      </c>
      <c r="P26" s="42">
        <f>LOOKUP(2, 1/('OB History S3'!$B:$B=A26), 'OB History S3'!$AB:$AB)</f>
        <v>0.51666666666666672</v>
      </c>
      <c r="Q26" s="12">
        <f>SUMIFS('OB History S3'!H:H,'OB History S3'!B:B,A26)</f>
        <v>242</v>
      </c>
      <c r="R26" s="2">
        <f>SUMIFS('OB History S3'!G:G,'OB History S3'!B:B,A26)-Q26</f>
        <v>258</v>
      </c>
      <c r="S26" s="42">
        <f>LOOKUP(2, 1/('OB History S3'!$B:$B=A26), 'OB History S3'!$AC:$AC)</f>
        <v>0.48962962962962958</v>
      </c>
      <c r="T26" s="2">
        <f>COUNTIFS('OB History S3'!$B:$B,$A$26,'OB History S3'!K:K, 1)</f>
        <v>5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0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15</v>
      </c>
      <c r="AH26" s="2">
        <f>COUNTIFS('OB History S3'!$B:$B,$A$26,'OB History S3'!Y:Y, 1)</f>
        <v>8</v>
      </c>
      <c r="AI26" s="2">
        <f>COUNTIFS('OB History S3'!$B:$B,$A$26,'OB History S3'!Z:Z, 1)</f>
        <v>6</v>
      </c>
    </row>
    <row r="27" spans="1:35" x14ac:dyDescent="0.25">
      <c r="A27" s="1" t="s">
        <v>40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44</v>
      </c>
      <c r="I27" s="4">
        <f>AVERAGEIFS('OB History S3'!C:C,'OB History S3'!B:B,A27)</f>
        <v>22</v>
      </c>
      <c r="J27" s="13">
        <f t="array" ref="J27">MAX(IF('OB History S3'!B:B=A27, 'OB History S3'!C:C))</f>
        <v>26</v>
      </c>
      <c r="K27" s="12">
        <f>COUNTIFS('OB History S3'!B:B,A27,'OB History S3'!D:D, 1)</f>
        <v>1</v>
      </c>
      <c r="L27" s="2">
        <f>COUNTIFS('OB History S3'!B:B,A27,'OB History S3'!D:D, 0)</f>
        <v>1</v>
      </c>
      <c r="M27" s="42">
        <f>LOOKUP(2, 1/('OB History S3'!$B:$B=A27), 'OB History S3'!$AD:$AD)</f>
        <v>0.5</v>
      </c>
      <c r="N27" s="12">
        <f>SUMIFS('OB History S3'!F:F,'OB History S3'!B:B,A27)</f>
        <v>5</v>
      </c>
      <c r="O27" s="2">
        <f>SUMIFS('OB History S3'!E:E,'OB History S3'!B:B,A27)-N27</f>
        <v>4</v>
      </c>
      <c r="P27" s="42">
        <f>LOOKUP(2, 1/('OB History S3'!$B:$B=A27), 'OB History S3'!$AB:$AB)</f>
        <v>0.57499999999999996</v>
      </c>
      <c r="Q27" s="12">
        <f>SUMIFS('OB History S3'!H:H,'OB History S3'!B:B,A27)</f>
        <v>18</v>
      </c>
      <c r="R27" s="2">
        <f>SUMIFS('OB History S3'!G:G,'OB History S3'!B:B,A27)-Q27</f>
        <v>14</v>
      </c>
      <c r="S27" s="42">
        <f>LOOKUP(2, 1/('OB History S3'!$B:$B=A27), 'OB History S3'!$AC:$AC)</f>
        <v>0.57000000000000006</v>
      </c>
      <c r="T27" s="2">
        <f>COUNTIFS('OB History S3'!$B:$B,$A$27,'OB History S3'!K:K, 1)</f>
        <v>1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1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1</v>
      </c>
      <c r="AG27" s="2">
        <f>COUNTIFS('OB History S3'!$B:$B,$A$27,'OB History S3'!X:X, 1)</f>
        <v>0</v>
      </c>
      <c r="AH27" s="2">
        <f>COUNTIFS('OB History S3'!$B:$B,$A$27,'OB History S3'!Y:Y, 1)</f>
        <v>1</v>
      </c>
      <c r="AI27" s="2">
        <f>COUNTIFS('OB History S3'!$B:$B,$A$27,'OB History S3'!Z:Z, 1)</f>
        <v>1</v>
      </c>
    </row>
    <row r="28" spans="1:35" x14ac:dyDescent="0.25">
      <c r="A28" s="1" t="s">
        <v>111</v>
      </c>
      <c r="B28" s="2" t="s">
        <v>70</v>
      </c>
      <c r="C28" s="2" t="s">
        <v>70</v>
      </c>
      <c r="D28" s="5">
        <v>1</v>
      </c>
      <c r="E28" s="5"/>
      <c r="F28" s="5"/>
      <c r="G28" s="5"/>
      <c r="H28" s="12">
        <f>SUMIFS('OB History S3'!C:C,'OB History S3'!B:B,A28)</f>
        <v>534</v>
      </c>
      <c r="I28" s="4">
        <f>AVERAGEIFS('OB History S3'!C:C,'OB History S3'!B:B,A28)</f>
        <v>14.052631578947368</v>
      </c>
      <c r="J28" s="13">
        <f t="array" ref="J28">MAX(IF('OB History S3'!B:B=A28, 'OB History S3'!C:C))</f>
        <v>26</v>
      </c>
      <c r="K28" s="12">
        <f>COUNTIFS('OB History S3'!B:B,A28,'OB History S3'!D:D, 1)</f>
        <v>18</v>
      </c>
      <c r="L28" s="2">
        <f>COUNTIFS('OB History S3'!B:B,A28,'OB History S3'!D:D, 0)</f>
        <v>20</v>
      </c>
      <c r="M28" s="42">
        <f>LOOKUP(2, 1/('OB History S3'!$B:$B=A28), 'OB History S3'!$AD:$AD)</f>
        <v>0.47368421052631576</v>
      </c>
      <c r="N28" s="12">
        <f>SUMIFS('OB History S3'!F:F,'OB History S3'!B:B,A28)</f>
        <v>77</v>
      </c>
      <c r="O28" s="2">
        <f>SUMIFS('OB History S3'!E:E,'OB History S3'!B:B,A28)-N28</f>
        <v>82</v>
      </c>
      <c r="P28" s="42">
        <f>LOOKUP(2, 1/('OB History S3'!$B:$B=A28), 'OB History S3'!$AB:$AB)</f>
        <v>0.47763157894736841</v>
      </c>
      <c r="Q28" s="12">
        <f>SUMIFS('OB History S3'!H:H,'OB History S3'!B:B,A28)</f>
        <v>330</v>
      </c>
      <c r="R28" s="2">
        <f>SUMIFS('OB History S3'!G:G,'OB History S3'!B:B,A28)-Q28</f>
        <v>333</v>
      </c>
      <c r="S28" s="42">
        <f>LOOKUP(2, 1/('OB History S3'!$B:$B=A28), 'OB History S3'!$AC:$AC)</f>
        <v>0.49894736842105264</v>
      </c>
      <c r="T28" s="2">
        <f>COUNTIFS('OB History S3'!$B:$B,$A$28,'OB History S3'!K:K, 1)</f>
        <v>7</v>
      </c>
      <c r="U28" s="2">
        <f>COUNTIFS('OB History S3'!$B:$B,$A$28,'OB History S3'!L:L, 1)</f>
        <v>7</v>
      </c>
      <c r="V28" s="2">
        <f>COUNTIFS('OB History S3'!$B:$B,$A$28,'OB History S3'!M:M, 1)</f>
        <v>1</v>
      </c>
      <c r="W28" s="2">
        <f>COUNTIFS('OB History S3'!$B:$B,$A$28,'OB History S3'!N:N, 1)</f>
        <v>13</v>
      </c>
      <c r="X28" s="2">
        <f>COUNTIFS('OB History S3'!$B:$B,$A$28,'OB History S3'!O:O, 1)</f>
        <v>2</v>
      </c>
      <c r="Y28" s="2">
        <f>COUNTIFS('OB History S3'!$B:$B,$A$28,'OB History S3'!P:P, 1)</f>
        <v>4</v>
      </c>
      <c r="Z28" s="2">
        <f>COUNTIFS('OB History S3'!$B:$B,$A$28,'OB History S3'!Q:Q, 1)</f>
        <v>3</v>
      </c>
      <c r="AA28" s="2">
        <f>COUNTIFS('OB History S3'!$B:$B,$A$28,'OB History S3'!R:R, 1)</f>
        <v>4</v>
      </c>
      <c r="AB28" s="2">
        <f>COUNTIFS('OB History S3'!$B:$B,$A$28,'OB History S3'!S:S, 1)</f>
        <v>0</v>
      </c>
      <c r="AC28" s="2">
        <f>COUNTIFS('OB History S3'!$B:$B,$A$28,'OB History S3'!T:T, 1)</f>
        <v>1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3</v>
      </c>
      <c r="AG28" s="2">
        <f>COUNTIFS('OB History S3'!$B:$B,$A$28,'OB History S3'!X:X, 1)</f>
        <v>11</v>
      </c>
      <c r="AH28" s="2">
        <f>COUNTIFS('OB History S3'!$B:$B,$A$28,'OB History S3'!Y:Y, 1)</f>
        <v>13</v>
      </c>
      <c r="AI28" s="2">
        <f>COUNTIFS('OB History S3'!$B:$B,$A$28,'OB History S3'!Z:Z, 1)</f>
        <v>7</v>
      </c>
    </row>
    <row r="29" spans="1:35" x14ac:dyDescent="0.25">
      <c r="A29" s="1" t="s">
        <v>22</v>
      </c>
      <c r="B29" s="6" t="s">
        <v>54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216</v>
      </c>
      <c r="I29" s="4">
        <f>AVERAGEIFS('OB History S3'!C:C,'OB History S3'!B:B,A29)</f>
        <v>15.428571428571429</v>
      </c>
      <c r="J29" s="13">
        <f t="array" ref="J29">MAX(IF('OB History S3'!B:B=A29, 'OB History S3'!C:C))</f>
        <v>24</v>
      </c>
      <c r="K29" s="12">
        <f>COUNTIFS('OB History S3'!B:B,A29,'OB History S3'!D:D, 1)</f>
        <v>7</v>
      </c>
      <c r="L29" s="2">
        <f>COUNTIFS('OB History S3'!B:B,A29,'OB History S3'!D:D, 0)</f>
        <v>7</v>
      </c>
      <c r="M29" s="42">
        <f>LOOKUP(2, 1/('OB History S3'!$B:$B=A29), 'OB History S3'!$AD:$AD)</f>
        <v>0.5</v>
      </c>
      <c r="N29" s="12">
        <f>SUMIFS('OB History S3'!F:F,'OB History S3'!B:B,A29)</f>
        <v>29</v>
      </c>
      <c r="O29" s="2">
        <f>SUMIFS('OB History S3'!E:E,'OB History S3'!B:B,A29)-N29</f>
        <v>27</v>
      </c>
      <c r="P29" s="42">
        <f>LOOKUP(2, 1/('OB History S3'!$B:$B=A29), 'OB History S3'!$AB:$AB)</f>
        <v>0.53071428571428569</v>
      </c>
      <c r="Q29" s="12">
        <f>SUMIFS('OB History S3'!H:H,'OB History S3'!B:B,A29)</f>
        <v>114</v>
      </c>
      <c r="R29" s="2">
        <f>SUMIFS('OB History S3'!G:G,'OB History S3'!B:B,A29)-Q29</f>
        <v>119</v>
      </c>
      <c r="S29" s="42">
        <f>LOOKUP(2, 1/('OB History S3'!$B:$B=A29), 'OB History S3'!$AC:$AC)</f>
        <v>0.48928571428571432</v>
      </c>
      <c r="T29" s="2">
        <f>COUNTIFS('OB History S3'!$B:$B,$A$29,'OB History S3'!K:K, 1)</f>
        <v>5</v>
      </c>
      <c r="U29" s="2">
        <f>COUNTIFS('OB History S3'!$B:$B,$A$29,'OB History S3'!L:L, 1)</f>
        <v>1</v>
      </c>
      <c r="V29" s="2">
        <f>COUNTIFS('OB History S3'!$B:$B,$A$29,'OB History S3'!M:M, 1)</f>
        <v>1</v>
      </c>
      <c r="W29" s="2">
        <f>COUNTIFS('OB History S3'!$B:$B,$A$29,'OB History S3'!N:N, 1)</f>
        <v>2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2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1</v>
      </c>
      <c r="AG29" s="2">
        <f>COUNTIFS('OB History S3'!$B:$B,$A$29,'OB History S3'!X:X, 1)</f>
        <v>6</v>
      </c>
      <c r="AH29" s="2">
        <f>COUNTIFS('OB History S3'!$B:$B,$A$29,'OB History S3'!Y:Y, 1)</f>
        <v>6</v>
      </c>
      <c r="AI29" s="2">
        <f>COUNTIFS('OB History S3'!$B:$B,$A$29,'OB History S3'!Z:Z, 1)</f>
        <v>5</v>
      </c>
    </row>
    <row r="30" spans="1:35" x14ac:dyDescent="0.25">
      <c r="A30" s="1" t="s">
        <v>47</v>
      </c>
      <c r="B30" s="6" t="s">
        <v>54</v>
      </c>
      <c r="C30" s="6" t="s">
        <v>70</v>
      </c>
      <c r="D30" s="5"/>
      <c r="E30" s="5"/>
      <c r="F30" s="5"/>
      <c r="G30" s="5"/>
      <c r="H30" s="12">
        <f>SUMIFS('OB History S3'!C:C,'OB History S3'!B:B,A30)</f>
        <v>21</v>
      </c>
      <c r="I30" s="4">
        <f>AVERAGEIFS('OB History S3'!C:C,'OB History S3'!B:B,A30)</f>
        <v>21</v>
      </c>
      <c r="J30" s="13">
        <f t="array" ref="J30">MAX(IF('OB History S3'!B:B=A30, 'OB History S3'!C:C))</f>
        <v>21</v>
      </c>
      <c r="K30" s="12">
        <f>COUNTIFS('OB History S3'!B:B,A30,'OB History S3'!D:D, 1)</f>
        <v>0</v>
      </c>
      <c r="L30" s="2">
        <f>COUNTIFS('OB History S3'!B:B,A30,'OB History S3'!D:D, 0)</f>
        <v>1</v>
      </c>
      <c r="M30" s="42">
        <f>LOOKUP(2, 1/('OB History S3'!$B:$B=A30), 'OB History S3'!$AD:$AD)</f>
        <v>0</v>
      </c>
      <c r="N30" s="12">
        <f>SUMIFS('OB History S3'!F:F,'OB History S3'!B:B,A30)</f>
        <v>2</v>
      </c>
      <c r="O30" s="2">
        <f>SUMIFS('OB History S3'!E:E,'OB History S3'!B:B,A30)-N30</f>
        <v>3</v>
      </c>
      <c r="P30" s="42">
        <f>LOOKUP(2, 1/('OB History S3'!$B:$B=A30), 'OB History S3'!$AB:$AB)</f>
        <v>0.4</v>
      </c>
      <c r="Q30" s="12">
        <f>SUMIFS('OB History S3'!H:H,'OB History S3'!B:B,A30)</f>
        <v>10</v>
      </c>
      <c r="R30" s="2">
        <f>SUMIFS('OB History S3'!G:G,'OB History S3'!B:B,A30)-Q30</f>
        <v>9</v>
      </c>
      <c r="S30" s="42">
        <f>LOOKUP(2, 1/('OB History S3'!$B:$B=A30), 'OB History S3'!$AC:$AC)</f>
        <v>0.53</v>
      </c>
      <c r="T30" s="2">
        <f>COUNTIFS('OB History S3'!$B:$B,$A$30,'OB History S3'!K:K, 1)</f>
        <v>1</v>
      </c>
      <c r="U30" s="2">
        <f>COUNTIFS('OB History S3'!$B:$B,$A$30,'OB History S3'!L:L, 1)</f>
        <v>0</v>
      </c>
      <c r="V30" s="2">
        <f>COUNTIFS('OB History S3'!$B:$B,$A$30,'OB History S3'!M:M, 1)</f>
        <v>0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1</v>
      </c>
    </row>
    <row r="31" spans="1:35" x14ac:dyDescent="0.25">
      <c r="A31" s="1" t="s">
        <v>45</v>
      </c>
      <c r="B31" s="2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38</v>
      </c>
      <c r="I31" s="4">
        <f>AVERAGEIFS('OB History S3'!C:C,'OB History S3'!B:B,A31)</f>
        <v>12.666666666666666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3</v>
      </c>
      <c r="M31" s="42">
        <f>LOOKUP(2, 1/('OB History S3'!$B:$B=A31), 'OB History S3'!$AD:$AD)</f>
        <v>0</v>
      </c>
      <c r="N31" s="12">
        <f>SUMIFS('OB History S3'!F:F,'OB History S3'!B:B,A31)</f>
        <v>4</v>
      </c>
      <c r="O31" s="2">
        <f>SUMIFS('OB History S3'!E:E,'OB History S3'!B:B,A31)-N31</f>
        <v>9</v>
      </c>
      <c r="P31" s="42">
        <f>LOOKUP(2, 1/('OB History S3'!$B:$B=A31), 'OB History S3'!$AB:$AB)</f>
        <v>0.26666666666666666</v>
      </c>
      <c r="Q31" s="12">
        <f>SUMIFS('OB History S3'!H:H,'OB History S3'!B:B,A31)</f>
        <v>23</v>
      </c>
      <c r="R31" s="2">
        <f>SUMIFS('OB History S3'!G:G,'OB History S3'!B:B,A31)-Q31</f>
        <v>29</v>
      </c>
      <c r="S31" s="42">
        <f>LOOKUP(2, 1/('OB History S3'!$B:$B=A31), 'OB History S3'!$AC:$AC)</f>
        <v>0.42</v>
      </c>
      <c r="T31" s="2">
        <f>COUNTIFS('OB History S3'!$B:$B,$A$31,'OB History S3'!K:K, 1)</f>
        <v>2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2</v>
      </c>
    </row>
    <row r="32" spans="1:35" ht="15.75" x14ac:dyDescent="0.25">
      <c r="A32" s="1" t="s">
        <v>18</v>
      </c>
      <c r="B32" s="36" t="s">
        <v>54</v>
      </c>
      <c r="C32" s="2" t="s">
        <v>70</v>
      </c>
      <c r="D32" s="5"/>
      <c r="E32" s="5"/>
      <c r="F32" s="5"/>
      <c r="G32" s="5"/>
      <c r="H32" s="12">
        <f>SUMIFS('OB History S3'!C:C,'OB History S3'!B:B,A32)</f>
        <v>280</v>
      </c>
      <c r="I32" s="4">
        <f>AVERAGEIFS('OB History S3'!C:C,'OB History S3'!B:B,A32)</f>
        <v>18.666666666666668</v>
      </c>
      <c r="J32" s="13">
        <f t="array" ref="J32">MAX(IF('OB History S3'!B:B=A32, 'OB History S3'!C:C))</f>
        <v>34</v>
      </c>
      <c r="K32" s="12">
        <f>COUNTIFS('OB History S3'!B:B,A32,'OB History S3'!D:D, 1)</f>
        <v>4</v>
      </c>
      <c r="L32" s="2">
        <f>COUNTIFS('OB History S3'!B:B,A32,'OB History S3'!D:D, 0)</f>
        <v>11</v>
      </c>
      <c r="M32" s="42">
        <f>LOOKUP(2, 1/('OB History S3'!$B:$B=A32), 'OB History S3'!$AD:$AD)</f>
        <v>0.26666666666666666</v>
      </c>
      <c r="N32" s="12">
        <f>SUMIFS('OB History S3'!F:F,'OB History S3'!B:B,A32)</f>
        <v>24</v>
      </c>
      <c r="O32" s="2">
        <f>SUMIFS('OB History S3'!E:E,'OB History S3'!B:B,A32)-N32</f>
        <v>40</v>
      </c>
      <c r="P32" s="42">
        <f>LOOKUP(2, 1/('OB History S3'!$B:$B=A32), 'OB History S3'!$AB:$AB)</f>
        <v>0.34333333333333332</v>
      </c>
      <c r="Q32" s="12">
        <f>SUMIFS('OB History S3'!H:H,'OB History S3'!B:B,A32)</f>
        <v>122</v>
      </c>
      <c r="R32" s="2">
        <f>SUMIFS('OB History S3'!G:G,'OB History S3'!B:B,A32)-Q32</f>
        <v>148</v>
      </c>
      <c r="S32" s="42">
        <f>LOOKUP(2, 1/('OB History S3'!$B:$B=A32), 'OB History S3'!$AC:$AC)</f>
        <v>0.43733333333333324</v>
      </c>
      <c r="T32" s="2">
        <f>COUNTIFS('OB History S3'!$B:$B,$A$32,'OB History S3'!K:K, 1)</f>
        <v>3</v>
      </c>
      <c r="U32" s="2">
        <f>COUNTIFS('OB History S3'!$B:$B,$A$32,'OB History S3'!L:L, 1)</f>
        <v>2</v>
      </c>
      <c r="V32" s="2">
        <f>COUNTIFS('OB History S3'!$B:$B,$A$32,'OB History S3'!M:M, 1)</f>
        <v>1</v>
      </c>
      <c r="W32" s="2">
        <f>COUNTIFS('OB History S3'!$B:$B,$A$32,'OB History S3'!N:N, 1)</f>
        <v>1</v>
      </c>
      <c r="X32" s="2">
        <f>COUNTIFS('OB History S3'!$B:$B,$A$32,'OB History S3'!O:O, 1)</f>
        <v>0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1</v>
      </c>
      <c r="AE32" s="2">
        <f>COUNTIFS('OB History S3'!$B:$B,$A$32,'OB History S3'!V:V, 1)</f>
        <v>1</v>
      </c>
      <c r="AF32" s="2">
        <f>COUNTIFS('OB History S3'!$B:$B,$A$32,'OB History S3'!W:W, 1)</f>
        <v>2</v>
      </c>
      <c r="AG32" s="2">
        <f>COUNTIFS('OB History S3'!$B:$B,$A$32,'OB History S3'!X:X, 1)</f>
        <v>4</v>
      </c>
      <c r="AH32" s="2">
        <f>COUNTIFS('OB History S3'!$B:$B,$A$32,'OB History S3'!Y:Y, 1)</f>
        <v>4</v>
      </c>
      <c r="AI32" s="2">
        <f>COUNTIFS('OB History S3'!$B:$B,$A$32,'OB History S3'!Z:Z, 1)</f>
        <v>4</v>
      </c>
    </row>
    <row r="33" spans="1:35" ht="15.75" x14ac:dyDescent="0.25">
      <c r="A33" s="1" t="s">
        <v>219</v>
      </c>
      <c r="B33" s="36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3</v>
      </c>
      <c r="I33" s="4">
        <f>AVERAGEIFS('OB History S3'!C:C,'OB History S3'!B:B,A33)</f>
        <v>3</v>
      </c>
      <c r="J33" s="13">
        <f t="array" ref="J33">MAX(IF('OB History S3'!B:B=A33, 'OB History S3'!C:C))</f>
        <v>3</v>
      </c>
      <c r="K33" s="12">
        <f>COUNTIFS('OB History S3'!B:B,A33,'OB History S3'!D:D, 1)</f>
        <v>0</v>
      </c>
      <c r="L33" s="2">
        <f>COUNTIFS('OB History S3'!B:B,A33,'OB History S3'!D:D, 0)</f>
        <v>1</v>
      </c>
      <c r="M33" s="42">
        <f>LOOKUP(2, 1/('OB History S3'!$B:$B=A33), 'OB History S3'!$AD:$AD)</f>
        <v>0</v>
      </c>
      <c r="N33" s="12">
        <f>SUMIFS('OB History S3'!F:F,'OB History S3'!B:B,A33)</f>
        <v>1</v>
      </c>
      <c r="O33" s="2">
        <f>SUMIFS('OB History S3'!E:E,'OB History S3'!B:B,A33)-N33</f>
        <v>3</v>
      </c>
      <c r="P33" s="42">
        <f>LOOKUP(2, 1/('OB History S3'!$B:$B=A33), 'OB History S3'!$AB:$AB)</f>
        <v>0.25</v>
      </c>
      <c r="Q33" s="12">
        <f>SUMIFS('OB History S3'!H:H,'OB History S3'!B:B,A33)</f>
        <v>8</v>
      </c>
      <c r="R33" s="2">
        <f>SUMIFS('OB History S3'!G:G,'OB History S3'!B:B,A33)-Q33</f>
        <v>10</v>
      </c>
      <c r="S33" s="42">
        <f>LOOKUP(2, 1/('OB History S3'!$B:$B=A33), 'OB History S3'!$AC:$AC)</f>
        <v>0.44</v>
      </c>
      <c r="T33" s="2">
        <f>COUNTIFS('OB History S3'!$B:$B,$A$33,'OB History S3'!K:K, 1)</f>
        <v>0</v>
      </c>
      <c r="U33" s="2">
        <f>COUNTIFS('OB History S3'!$B:$B,$A$33,'OB History S3'!L:L, 1)</f>
        <v>0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1</v>
      </c>
      <c r="AH33" s="2">
        <f>COUNTIFS('OB History S3'!$B:$B,$A$33,'OB History S3'!Y:Y, 1)</f>
        <v>0</v>
      </c>
      <c r="AI33" s="2">
        <f>COUNTIFS('OB History S3'!$B:$B,$A$33,'OB History S3'!Z:Z, 1)</f>
        <v>0</v>
      </c>
    </row>
    <row r="34" spans="1:35" ht="15.75" x14ac:dyDescent="0.25">
      <c r="A34" s="1" t="s">
        <v>41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64</v>
      </c>
      <c r="I34" s="4">
        <f>AVERAGEIFS('OB History S3'!C:C,'OB History S3'!B:B,A34)</f>
        <v>10.666666666666666</v>
      </c>
      <c r="J34" s="13">
        <f t="array" ref="J34">MAX(IF('OB History S3'!B:B=A34, 'OB History S3'!C:C))</f>
        <v>21</v>
      </c>
      <c r="K34" s="12">
        <f>COUNTIFS('OB History S3'!B:B,A34,'OB History S3'!D:D, 1)</f>
        <v>4</v>
      </c>
      <c r="L34" s="2">
        <f>COUNTIFS('OB History S3'!B:B,A34,'OB History S3'!D:D, 0)</f>
        <v>2</v>
      </c>
      <c r="M34" s="42">
        <f>LOOKUP(2, 1/('OB History S3'!$B:$B=A34), 'OB History S3'!$AD:$AD)</f>
        <v>0.66666666666666663</v>
      </c>
      <c r="N34" s="12">
        <f>SUMIFS('OB History S3'!F:F,'OB History S3'!B:B,A34)</f>
        <v>14</v>
      </c>
      <c r="O34" s="2">
        <f>SUMIFS('OB History S3'!E:E,'OB History S3'!B:B,A34)-N34</f>
        <v>12</v>
      </c>
      <c r="P34" s="42">
        <f>LOOKUP(2, 1/('OB History S3'!$B:$B=A34), 'OB History S3'!$AB:$AB)</f>
        <v>0.51666666666666672</v>
      </c>
      <c r="Q34" s="12">
        <f>SUMIFS('OB History S3'!H:H,'OB History S3'!B:B,A34)</f>
        <v>55</v>
      </c>
      <c r="R34" s="2">
        <f>SUMIFS('OB History S3'!G:G,'OB History S3'!B:B,A34)-Q34</f>
        <v>53</v>
      </c>
      <c r="S34" s="42">
        <f>LOOKUP(2, 1/('OB History S3'!$B:$B=A34), 'OB History S3'!$AC:$AC)</f>
        <v>0.50166666666666659</v>
      </c>
      <c r="T34" s="2">
        <f>COUNTIFS('OB History S3'!$B:$B,$A$34,'OB History S3'!K:K, 1)</f>
        <v>4</v>
      </c>
      <c r="U34" s="2">
        <f>COUNTIFS('OB History S3'!$B:$B,$A$34,'OB History S3'!L:L, 1)</f>
        <v>2</v>
      </c>
      <c r="V34" s="2">
        <f>COUNTIFS('OB History S3'!$B:$B,$A$34,'OB History S3'!M:M, 1)</f>
        <v>1</v>
      </c>
      <c r="W34" s="2">
        <f>COUNTIFS('OB History S3'!$B:$B,$A$34,'OB History S3'!N:N, 1)</f>
        <v>1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1</v>
      </c>
      <c r="AH34" s="2">
        <f>COUNTIFS('OB History S3'!$B:$B,$A$34,'OB History S3'!Y:Y, 1)</f>
        <v>3</v>
      </c>
      <c r="AI34" s="2">
        <f>COUNTIFS('OB History S3'!$B:$B,$A$34,'OB History S3'!Z:Z, 1)</f>
        <v>1</v>
      </c>
    </row>
    <row r="35" spans="1:35" x14ac:dyDescent="0.25">
      <c r="A35" s="1" t="s">
        <v>3</v>
      </c>
      <c r="B35" s="6" t="s">
        <v>54</v>
      </c>
      <c r="C35" s="1" t="s">
        <v>131</v>
      </c>
      <c r="D35" s="5"/>
      <c r="E35" s="5"/>
      <c r="F35" s="5"/>
      <c r="G35" s="5"/>
      <c r="H35" s="12">
        <f>SUMIFS('OB History S3'!C:C,'OB History S3'!B:B,A35)</f>
        <v>280</v>
      </c>
      <c r="I35" s="4">
        <f>AVERAGEIFS('OB History S3'!C:C,'OB History S3'!B:B,A35)</f>
        <v>23.333333333333332</v>
      </c>
      <c r="J35" s="13">
        <f t="array" ref="J35">MAX(IF('OB History S3'!B:B=A35, 'OB History S3'!C:C))</f>
        <v>33</v>
      </c>
      <c r="K35" s="12">
        <f>COUNTIFS('OB History S3'!B:B,A35,'OB History S3'!D:D, 1)</f>
        <v>6</v>
      </c>
      <c r="L35" s="2">
        <f>COUNTIFS('OB History S3'!B:B,A35,'OB History S3'!D:D, 0)</f>
        <v>6</v>
      </c>
      <c r="M35" s="42">
        <f>LOOKUP(2, 1/('OB History S3'!$B:$B=A35), 'OB History S3'!$AD:$AD)</f>
        <v>0.5</v>
      </c>
      <c r="N35" s="12">
        <f>SUMIFS('OB History S3'!F:F,'OB History S3'!B:B,A35)</f>
        <v>24</v>
      </c>
      <c r="O35" s="2">
        <f>SUMIFS('OB History S3'!E:E,'OB History S3'!B:B,A35)-N35</f>
        <v>24</v>
      </c>
      <c r="P35" s="42">
        <f>LOOKUP(2, 1/('OB History S3'!$B:$B=A35), 'OB History S3'!$AB:$AB)</f>
        <v>0.51666666666666661</v>
      </c>
      <c r="Q35" s="12">
        <f>SUMIFS('OB History S3'!H:H,'OB History S3'!B:B,A35)</f>
        <v>89</v>
      </c>
      <c r="R35" s="2">
        <f>SUMIFS('OB History S3'!G:G,'OB History S3'!B:B,A35)-Q35</f>
        <v>104</v>
      </c>
      <c r="S35" s="42">
        <f>LOOKUP(2, 1/('OB History S3'!$B:$B=A35), 'OB History S3'!$AC:$AC)</f>
        <v>0.46750000000000003</v>
      </c>
      <c r="T35" s="2">
        <f>COUNTIFS('OB History S3'!$B:$B,$A$35,'OB History S3'!K:K, 1)</f>
        <v>2</v>
      </c>
      <c r="U35" s="2">
        <f>COUNTIFS('OB History S3'!$B:$B,$A$35,'OB History S3'!L:L, 1)</f>
        <v>5</v>
      </c>
      <c r="V35" s="2">
        <f>COUNTIFS('OB History S3'!$B:$B,$A$35,'OB History S3'!M:M, 1)</f>
        <v>0</v>
      </c>
      <c r="W35" s="2">
        <f>COUNTIFS('OB History S3'!$B:$B,$A$35,'OB History S3'!N:N, 1)</f>
        <v>1</v>
      </c>
      <c r="X35" s="2">
        <f>COUNTIFS('OB History S3'!$B:$B,$A$35,'OB History S3'!O:O, 1)</f>
        <v>2</v>
      </c>
      <c r="Y35" s="2">
        <f>COUNTIFS('OB History S3'!$B:$B,$A$35,'OB History S3'!P:P, 1)</f>
        <v>1</v>
      </c>
      <c r="Z35" s="2">
        <f>COUNTIFS('OB History S3'!$B:$B,$A$35,'OB History S3'!Q:Q, 1)</f>
        <v>1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1</v>
      </c>
      <c r="AE35" s="2">
        <f>COUNTIFS('OB History S3'!$B:$B,$A$35,'OB History S3'!V:V, 1)</f>
        <v>0</v>
      </c>
      <c r="AF35" s="2">
        <f>COUNTIFS('OB History S3'!$B:$B,$A$35,'OB History S3'!W:W, 1)</f>
        <v>1</v>
      </c>
      <c r="AG35" s="2">
        <f>COUNTIFS('OB History S3'!$B:$B,$A$35,'OB History S3'!X:X, 1)</f>
        <v>2</v>
      </c>
      <c r="AH35" s="2">
        <f>COUNTIFS('OB History S3'!$B:$B,$A$35,'OB History S3'!Y:Y, 1)</f>
        <v>5</v>
      </c>
      <c r="AI35" s="2">
        <f>COUNTIFS('OB History S3'!$B:$B,$A$35,'OB History S3'!Z:Z, 1)</f>
        <v>3</v>
      </c>
    </row>
    <row r="36" spans="1:35" x14ac:dyDescent="0.25">
      <c r="A36" s="1" t="s">
        <v>120</v>
      </c>
      <c r="B36" s="6" t="s">
        <v>70</v>
      </c>
      <c r="C36" s="6" t="s">
        <v>70</v>
      </c>
      <c r="D36" s="5">
        <v>1</v>
      </c>
      <c r="E36" s="5"/>
      <c r="F36" s="5"/>
      <c r="G36" s="5"/>
      <c r="H36" s="12">
        <f>SUMIFS('OB History S3'!C:C,'OB History S3'!B:B,A36)</f>
        <v>587</v>
      </c>
      <c r="I36" s="4">
        <f>AVERAGEIFS('OB History S3'!C:C,'OB History S3'!B:B,A36)</f>
        <v>15.864864864864865</v>
      </c>
      <c r="J36" s="13">
        <f t="array" ref="J36">MAX(IF('OB History S3'!B:B=A36, 'OB History S3'!C:C))</f>
        <v>30</v>
      </c>
      <c r="K36" s="12">
        <f>COUNTIFS('OB History S3'!B:B,A36,'OB History S3'!D:D, 1)</f>
        <v>21</v>
      </c>
      <c r="L36" s="2">
        <f>COUNTIFS('OB History S3'!B:B,A36,'OB History S3'!D:D, 0)</f>
        <v>16</v>
      </c>
      <c r="M36" s="42">
        <f>LOOKUP(2, 1/('OB History S3'!$B:$B=A36), 'OB History S3'!$AD:$AD)</f>
        <v>0.56756756756756754</v>
      </c>
      <c r="N36" s="12">
        <f>SUMIFS('OB History S3'!F:F,'OB History S3'!B:B,A36)</f>
        <v>81</v>
      </c>
      <c r="O36" s="2">
        <f>SUMIFS('OB History S3'!E:E,'OB History S3'!B:B,A36)-N36</f>
        <v>72</v>
      </c>
      <c r="P36" s="42">
        <f>LOOKUP(2, 1/('OB History S3'!$B:$B=A36), 'OB History S3'!$AB:$AB)</f>
        <v>0.53864864864864859</v>
      </c>
      <c r="Q36" s="12">
        <f>SUMIFS('OB History S3'!H:H,'OB History S3'!B:B,A36)</f>
        <v>320</v>
      </c>
      <c r="R36" s="2">
        <f>SUMIFS('OB History S3'!G:G,'OB History S3'!B:B,A36)-Q36</f>
        <v>311</v>
      </c>
      <c r="S36" s="42">
        <f>LOOKUP(2, 1/('OB History S3'!$B:$B=A36), 'OB History S3'!$AC:$AC)</f>
        <v>0.51</v>
      </c>
      <c r="T36" s="2">
        <f>COUNTIFS('OB History S3'!$B:$B,$A$36,'OB History S3'!K:K, 1)</f>
        <v>4</v>
      </c>
      <c r="U36" s="2">
        <f>COUNTIFS('OB History S3'!$B:$B,$A$36,'OB History S3'!L:L, 1)</f>
        <v>7</v>
      </c>
      <c r="V36" s="2">
        <f>COUNTIFS('OB History S3'!$B:$B,$A$36,'OB History S3'!M:M, 1)</f>
        <v>0</v>
      </c>
      <c r="W36" s="2">
        <f>COUNTIFS('OB History S3'!$B:$B,$A$36,'OB History S3'!N:N, 1)</f>
        <v>10</v>
      </c>
      <c r="X36" s="2">
        <f>COUNTIFS('OB History S3'!$B:$B,$A$36,'OB History S3'!O:O, 1)</f>
        <v>1</v>
      </c>
      <c r="Y36" s="2">
        <f>COUNTIFS('OB History S3'!$B:$B,$A$36,'OB History S3'!P:P, 1)</f>
        <v>3</v>
      </c>
      <c r="Z36" s="2">
        <f>COUNTIFS('OB History S3'!$B:$B,$A$36,'OB History S3'!Q:Q, 1)</f>
        <v>3</v>
      </c>
      <c r="AA36" s="2">
        <f>COUNTIFS('OB History S3'!$B:$B,$A$36,'OB History S3'!R:R, 1)</f>
        <v>2</v>
      </c>
      <c r="AB36" s="2">
        <f>COUNTIFS('OB History S3'!$B:$B,$A$36,'OB History S3'!S:S, 1)</f>
        <v>0</v>
      </c>
      <c r="AC36" s="2">
        <f>COUNTIFS('OB History S3'!$B:$B,$A$36,'OB History S3'!T:T, 1)</f>
        <v>1</v>
      </c>
      <c r="AD36" s="2">
        <f>COUNTIFS('OB History S3'!$B:$B,$A$36,'OB History S3'!U:U, 1)</f>
        <v>0</v>
      </c>
      <c r="AE36" s="2">
        <f>COUNTIFS('OB History S3'!$B:$B,$A$36,'OB History S3'!V:V, 1)</f>
        <v>1</v>
      </c>
      <c r="AF36" s="2">
        <f>COUNTIFS('OB History S3'!$B:$B,$A$36,'OB History S3'!W:W, 1)</f>
        <v>6</v>
      </c>
      <c r="AG36" s="2">
        <f>COUNTIFS('OB History S3'!$B:$B,$A$36,'OB History S3'!X:X, 1)</f>
        <v>19</v>
      </c>
      <c r="AH36" s="2">
        <f>COUNTIFS('OB History S3'!$B:$B,$A$36,'OB History S3'!Y:Y, 1)</f>
        <v>16</v>
      </c>
      <c r="AI36" s="2">
        <f>COUNTIFS('OB History S3'!$B:$B,$A$36,'OB History S3'!Z:Z, 1)</f>
        <v>7</v>
      </c>
    </row>
    <row r="37" spans="1:35" x14ac:dyDescent="0.25">
      <c r="A37" s="1" t="s">
        <v>14</v>
      </c>
      <c r="B37" s="6" t="s">
        <v>70</v>
      </c>
      <c r="C37" s="6" t="s">
        <v>70</v>
      </c>
      <c r="D37" s="5">
        <v>2</v>
      </c>
      <c r="E37" s="5"/>
      <c r="F37" s="5"/>
      <c r="G37" s="5"/>
      <c r="H37" s="12">
        <f>SUMIFS('OB History S3'!C:C,'OB History S3'!B:B,A37)</f>
        <v>251</v>
      </c>
      <c r="I37" s="4">
        <f>AVERAGEIFS('OB History S3'!C:C,'OB History S3'!B:B,A37)</f>
        <v>27.888888888888889</v>
      </c>
      <c r="J37" s="13">
        <f t="array" ref="J37">MAX(IF('OB History S3'!B:B=A37, 'OB History S3'!C:C))</f>
        <v>43</v>
      </c>
      <c r="K37" s="12">
        <f>COUNTIFS('OB History S3'!B:B,A37,'OB History S3'!D:D, 1)</f>
        <v>1</v>
      </c>
      <c r="L37" s="2">
        <f>COUNTIFS('OB History S3'!B:B,A37,'OB History S3'!D:D, 0)</f>
        <v>8</v>
      </c>
      <c r="M37" s="42">
        <f>LOOKUP(2, 1/('OB History S3'!$B:$B=A37), 'OB History S3'!$AD:$AD)</f>
        <v>0.1111111111111111</v>
      </c>
      <c r="N37" s="12">
        <f>SUMIFS('OB History S3'!F:F,'OB History S3'!B:B,A37)</f>
        <v>13</v>
      </c>
      <c r="O37" s="2">
        <f>SUMIFS('OB History S3'!E:E,'OB History S3'!B:B,A37)-N37</f>
        <v>25</v>
      </c>
      <c r="P37" s="42">
        <f>LOOKUP(2, 1/('OB History S3'!$B:$B=A37), 'OB History S3'!$AB:$AB)</f>
        <v>0.31666666666666665</v>
      </c>
      <c r="Q37" s="12">
        <f>SUMIFS('OB History S3'!H:H,'OB History S3'!B:B,A37)</f>
        <v>69</v>
      </c>
      <c r="R37" s="2">
        <f>SUMIFS('OB History S3'!G:G,'OB History S3'!B:B,A37)-Q37</f>
        <v>90</v>
      </c>
      <c r="S37" s="42">
        <f>LOOKUP(2, 1/('OB History S3'!$B:$B=A37), 'OB History S3'!$AC:$AC)</f>
        <v>0.42333333333333334</v>
      </c>
      <c r="T37" s="2">
        <f>COUNTIFS('OB History S3'!$B:$B,$A$37,'OB History S3'!K:K, 1)</f>
        <v>0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3</v>
      </c>
      <c r="X37" s="2">
        <f>COUNTIFS('OB History S3'!$B:$B,$A$37,'OB History S3'!O:O, 1)</f>
        <v>0</v>
      </c>
      <c r="Y37" s="2">
        <f>COUNTIFS('OB History S3'!$B:$B,$A$37,'OB History S3'!P:P, 1)</f>
        <v>1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1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4</v>
      </c>
      <c r="AH37" s="2">
        <f>COUNTIFS('OB History S3'!$B:$B,$A$37,'OB History S3'!Y:Y, 1)</f>
        <v>2</v>
      </c>
      <c r="AI37" s="2">
        <f>COUNTIFS('OB History S3'!$B:$B,$A$37,'OB History S3'!Z:Z, 1)</f>
        <v>2</v>
      </c>
    </row>
    <row r="38" spans="1:35" x14ac:dyDescent="0.25">
      <c r="A38" s="1" t="s">
        <v>133</v>
      </c>
      <c r="B38" s="2" t="s">
        <v>70</v>
      </c>
      <c r="C38" s="2" t="s">
        <v>70</v>
      </c>
      <c r="D38" s="5"/>
      <c r="E38" s="5"/>
      <c r="F38" s="5">
        <v>1</v>
      </c>
      <c r="G38" s="5"/>
      <c r="H38" s="12">
        <f>SUMIFS('OB History S3'!C:C,'OB History S3'!B:B,A38)</f>
        <v>215</v>
      </c>
      <c r="I38" s="4">
        <f>AVERAGEIFS('OB History S3'!C:C,'OB History S3'!B:B,A38)</f>
        <v>13.4375</v>
      </c>
      <c r="J38" s="13">
        <f t="array" ref="J38">MAX(IF('OB History S3'!B:B=A38, 'OB History S3'!C:C))</f>
        <v>23</v>
      </c>
      <c r="K38" s="12">
        <f>COUNTIFS('OB History S3'!B:B,A38,'OB History S3'!D:D, 1)</f>
        <v>8</v>
      </c>
      <c r="L38" s="2">
        <f>COUNTIFS('OB History S3'!B:B,A38,'OB History S3'!D:D, 0)</f>
        <v>8</v>
      </c>
      <c r="M38" s="42">
        <f>LOOKUP(2, 1/('OB History S3'!$B:$B=A38), 'OB History S3'!$AD:$AD)</f>
        <v>0.5</v>
      </c>
      <c r="N38" s="12">
        <f>SUMIFS('OB History S3'!F:F,'OB History S3'!B:B,A38)</f>
        <v>37</v>
      </c>
      <c r="O38" s="2">
        <f>SUMIFS('OB History S3'!E:E,'OB History S3'!B:B,A38)-N38</f>
        <v>34</v>
      </c>
      <c r="P38" s="42">
        <f>LOOKUP(2, 1/('OB History S3'!$B:$B=A38), 'OB History S3'!$AB:$AB)</f>
        <v>0.52812499999999996</v>
      </c>
      <c r="Q38" s="12">
        <f>SUMIFS('OB History S3'!H:H,'OB History S3'!B:B,A38)</f>
        <v>144</v>
      </c>
      <c r="R38" s="2">
        <f>SUMIFS('OB History S3'!G:G,'OB History S3'!B:B,A38)-Q38</f>
        <v>147</v>
      </c>
      <c r="S38" s="42">
        <f>LOOKUP(2, 1/('OB History S3'!$B:$B=A38), 'OB History S3'!$AC:$AC)</f>
        <v>0.50187500000000007</v>
      </c>
      <c r="T38" s="2">
        <f>COUNTIFS('OB History S3'!$B:$B,$A$38,'OB History S3'!K:K, 1)</f>
        <v>4</v>
      </c>
      <c r="U38" s="2">
        <f>COUNTIFS('OB History S3'!$B:$B,$A$38,'OB History S3'!L:L, 1)</f>
        <v>4</v>
      </c>
      <c r="V38" s="2">
        <f>COUNTIFS('OB History S3'!$B:$B,$A$38,'OB History S3'!M:M, 1)</f>
        <v>0</v>
      </c>
      <c r="W38" s="2">
        <f>COUNTIFS('OB History S3'!$B:$B,$A$38,'OB History S3'!N:N, 1)</f>
        <v>2</v>
      </c>
      <c r="X38" s="2">
        <f>COUNTIFS('OB History S3'!$B:$B,$A$38,'OB History S3'!O:O, 1)</f>
        <v>3</v>
      </c>
      <c r="Y38" s="2">
        <f>COUNTIFS('OB History S3'!$B:$B,$A$38,'OB History S3'!P:P, 1)</f>
        <v>4</v>
      </c>
      <c r="Z38" s="2">
        <f>COUNTIFS('OB History S3'!$B:$B,$A$38,'OB History S3'!Q:Q, 1)</f>
        <v>0</v>
      </c>
      <c r="AA38" s="2">
        <f>COUNTIFS('OB History S3'!$B:$B,$A$38,'OB History S3'!R:R, 1)</f>
        <v>1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7</v>
      </c>
      <c r="AH38" s="2">
        <f>COUNTIFS('OB History S3'!$B:$B,$A$38,'OB History S3'!Y:Y, 1)</f>
        <v>5</v>
      </c>
      <c r="AI38" s="2">
        <f>COUNTIFS('OB History S3'!$B:$B,$A$38,'OB History S3'!Z:Z, 1)</f>
        <v>6</v>
      </c>
    </row>
    <row r="39" spans="1:35" x14ac:dyDescent="0.25">
      <c r="A39" s="1" t="s">
        <v>259</v>
      </c>
      <c r="B39" s="2" t="s">
        <v>70</v>
      </c>
      <c r="C39" s="2" t="s">
        <v>70</v>
      </c>
      <c r="D39" s="5"/>
      <c r="E39" s="5"/>
      <c r="F39" s="5"/>
      <c r="G39" s="5"/>
      <c r="H39" s="12">
        <f>SUMIFS('OB History S3'!C:C,'OB History S3'!B:B,A39)</f>
        <v>3</v>
      </c>
      <c r="I39" s="4">
        <f>AVERAGEIFS('OB History S3'!C:C,'OB History S3'!B:B,A39)</f>
        <v>3</v>
      </c>
      <c r="J39" s="13">
        <f t="array" ref="J39">MAX(IF('OB History S3'!B:B=A39, 'OB History S3'!C:C))</f>
        <v>3</v>
      </c>
      <c r="K39" s="12">
        <f>COUNTIFS('OB History S3'!B:B,A39,'OB History S3'!D:D, 1)</f>
        <v>1</v>
      </c>
      <c r="L39" s="2">
        <f>COUNTIFS('OB History S3'!B:B,A39,'OB History S3'!D:D, 0)</f>
        <v>0</v>
      </c>
      <c r="M39" s="42">
        <f>LOOKUP(2, 1/('OB History S3'!$B:$B=A39), 'OB History S3'!$AD:$AD)</f>
        <v>1</v>
      </c>
      <c r="N39" s="12">
        <f>SUMIFS('OB History S3'!F:F,'OB History S3'!B:B,A39)</f>
        <v>3</v>
      </c>
      <c r="O39" s="2">
        <f>SUMIFS('OB History S3'!E:E,'OB History S3'!B:B,A39)-N39</f>
        <v>2</v>
      </c>
      <c r="P39" s="42">
        <f>LOOKUP(2, 1/('OB History S3'!$B:$B=A39), 'OB History S3'!$AB:$AB)</f>
        <v>0.6</v>
      </c>
      <c r="Q39" s="12">
        <f>SUMIFS('OB History S3'!H:H,'OB History S3'!B:B,A39)</f>
        <v>11</v>
      </c>
      <c r="R39" s="2">
        <f>SUMIFS('OB History S3'!G:G,'OB History S3'!B:B,A39)-Q39</f>
        <v>10</v>
      </c>
      <c r="S39" s="42">
        <f>LOOKUP(2, 1/('OB History S3'!$B:$B=A39), 'OB History S3'!$AC:$AC)</f>
        <v>0.52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0</v>
      </c>
      <c r="X39" s="2">
        <f>COUNTIFS('OB History S3'!$B:$B,$A$39,'OB History S3'!O:O, 1)</f>
        <v>0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0</v>
      </c>
      <c r="AH39" s="2">
        <f>COUNTIFS('OB History S3'!$B:$B,$A$39,'OB History S3'!Y:Y, 1)</f>
        <v>1</v>
      </c>
      <c r="AI39" s="2">
        <f>COUNTIFS('OB History S3'!$B:$B,$A$39,'OB History S3'!Z:Z, 1)</f>
        <v>1</v>
      </c>
    </row>
    <row r="40" spans="1:35" x14ac:dyDescent="0.25">
      <c r="A40" s="1" t="s">
        <v>12</v>
      </c>
      <c r="B40" s="6" t="s">
        <v>98</v>
      </c>
      <c r="C40" s="1" t="s">
        <v>131</v>
      </c>
      <c r="D40" s="5">
        <v>2</v>
      </c>
      <c r="E40" s="5">
        <v>1</v>
      </c>
      <c r="F40" s="5">
        <v>1</v>
      </c>
      <c r="G40" s="5"/>
      <c r="H40" s="12">
        <f>SUMIFS('OB History S3'!C:C,'OB History S3'!B:B,A40)</f>
        <v>608</v>
      </c>
      <c r="I40" s="4">
        <f>AVERAGEIFS('OB History S3'!C:C,'OB History S3'!B:B,A40)</f>
        <v>24.32</v>
      </c>
      <c r="J40" s="13">
        <f t="array" ref="J40">MAX(IF('OB History S3'!B:B=A40, 'OB History S3'!C:C))</f>
        <v>40</v>
      </c>
      <c r="K40" s="12">
        <f>COUNTIFS('OB History S3'!B:B,A40,'OB History S3'!D:D, 1)</f>
        <v>11</v>
      </c>
      <c r="L40" s="2">
        <f>COUNTIFS('OB History S3'!B:B,A40,'OB History S3'!D:D, 0)</f>
        <v>14</v>
      </c>
      <c r="M40" s="42">
        <f>LOOKUP(2, 1/('OB History S3'!$B:$B=A40), 'OB History S3'!$AD:$AD)</f>
        <v>0.44</v>
      </c>
      <c r="N40" s="12">
        <f>SUMIFS('OB History S3'!F:F,'OB History S3'!B:B,A40)</f>
        <v>51</v>
      </c>
      <c r="O40" s="2">
        <f>SUMIFS('OB History S3'!E:E,'OB History S3'!B:B,A40)-N40</f>
        <v>55</v>
      </c>
      <c r="P40" s="42">
        <f>LOOKUP(2, 1/('OB History S3'!$B:$B=A40), 'OB History S3'!$AB:$AB)</f>
        <v>0.48200000000000004</v>
      </c>
      <c r="Q40" s="12">
        <f>SUMIFS('OB History S3'!H:H,'OB History S3'!B:B,A40)</f>
        <v>209</v>
      </c>
      <c r="R40" s="2">
        <f>SUMIFS('OB History S3'!G:G,'OB History S3'!B:B,A40)-Q40</f>
        <v>235</v>
      </c>
      <c r="S40" s="42">
        <f>LOOKUP(2, 1/('OB History S3'!$B:$B=A40), 'OB History S3'!$AC:$AC)</f>
        <v>0.46879999999999994</v>
      </c>
      <c r="T40" s="2">
        <f>COUNTIFS('OB History S3'!$B:$B,$A$40,'OB History S3'!K:K, 1)</f>
        <v>5</v>
      </c>
      <c r="U40" s="2">
        <f>COUNTIFS('OB History S3'!$B:$B,$A$40,'OB History S3'!L:L, 1)</f>
        <v>3</v>
      </c>
      <c r="V40" s="2">
        <f>COUNTIFS('OB History S3'!$B:$B,$A$40,'OB History S3'!M:M, 1)</f>
        <v>1</v>
      </c>
      <c r="W40" s="2">
        <f>COUNTIFS('OB History S3'!$B:$B,$A$40,'OB History S3'!N:N, 1)</f>
        <v>11</v>
      </c>
      <c r="X40" s="2">
        <f>COUNTIFS('OB History S3'!$B:$B,$A$40,'OB History S3'!O:O, 1)</f>
        <v>3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3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9</v>
      </c>
      <c r="AH40" s="2">
        <f>COUNTIFS('OB History S3'!$B:$B,$A$40,'OB History S3'!Y:Y, 1)</f>
        <v>7</v>
      </c>
      <c r="AI40" s="2">
        <f>COUNTIFS('OB History S3'!$B:$B,$A$40,'OB History S3'!Z:Z, 1)</f>
        <v>5</v>
      </c>
    </row>
    <row r="41" spans="1:35" x14ac:dyDescent="0.25">
      <c r="A41" s="1" t="s">
        <v>2</v>
      </c>
      <c r="B41" s="6" t="s">
        <v>54</v>
      </c>
      <c r="C41" s="2" t="s">
        <v>70</v>
      </c>
      <c r="D41" s="5">
        <v>7</v>
      </c>
      <c r="E41" s="5"/>
      <c r="F41" s="5">
        <v>1</v>
      </c>
      <c r="G41" s="5"/>
      <c r="H41" s="12">
        <f>SUMIFS('OB History S3'!C:C,'OB History S3'!B:B,A41)</f>
        <v>754</v>
      </c>
      <c r="I41" s="4">
        <f>AVERAGEIFS('OB History S3'!C:C,'OB History S3'!B:B,A41)</f>
        <v>32.782608695652172</v>
      </c>
      <c r="J41" s="13">
        <f t="array" ref="J41">MAX(IF('OB History S3'!B:B=A41, 'OB History S3'!C:C))</f>
        <v>53</v>
      </c>
      <c r="K41" s="12">
        <f>COUNTIFS('OB History S3'!B:B,A41,'OB History S3'!D:D, 1)</f>
        <v>19</v>
      </c>
      <c r="L41" s="2">
        <f>COUNTIFS('OB History S3'!B:B,A41,'OB History S3'!D:D, 0)</f>
        <v>4</v>
      </c>
      <c r="M41" s="42">
        <f>LOOKUP(2, 1/('OB History S3'!$B:$B=A41), 'OB History S3'!$AD:$AD)</f>
        <v>0.82608695652173914</v>
      </c>
      <c r="N41" s="12">
        <f>SUMIFS('OB History S3'!F:F,'OB History S3'!B:B,A41)</f>
        <v>63</v>
      </c>
      <c r="O41" s="2">
        <f>SUMIFS('OB History S3'!E:E,'OB History S3'!B:B,A41)-N41</f>
        <v>30</v>
      </c>
      <c r="P41" s="42">
        <f>LOOKUP(2, 1/('OB History S3'!$B:$B=A41), 'OB History S3'!$AB:$AB)</f>
        <v>0.7</v>
      </c>
      <c r="Q41" s="12">
        <f>SUMIFS('OB History S3'!H:H,'OB History S3'!B:B,A41)</f>
        <v>224</v>
      </c>
      <c r="R41" s="2">
        <f>SUMIFS('OB History S3'!G:G,'OB History S3'!B:B,A41)-Q41</f>
        <v>154</v>
      </c>
      <c r="S41" s="42">
        <f>LOOKUP(2, 1/('OB History S3'!$B:$B=A41), 'OB History S3'!$AC:$AC)</f>
        <v>0.60565217391304349</v>
      </c>
      <c r="T41" s="2">
        <f>COUNTIFS('OB History S3'!$B:$B,$A$41,'OB History S3'!K:K, 1)</f>
        <v>8</v>
      </c>
      <c r="U41" s="2">
        <f>COUNTIFS('OB History S3'!$B:$B,$A$41,'OB History S3'!L:L, 1)</f>
        <v>8</v>
      </c>
      <c r="V41" s="2">
        <f>COUNTIFS('OB History S3'!$B:$B,$A$41,'OB History S3'!M:M, 1)</f>
        <v>2</v>
      </c>
      <c r="W41" s="2">
        <f>COUNTIFS('OB History S3'!$B:$B,$A$41,'OB History S3'!N:N, 1)</f>
        <v>6</v>
      </c>
      <c r="X41" s="2">
        <f>COUNTIFS('OB History S3'!$B:$B,$A$41,'OB History S3'!O:O, 1)</f>
        <v>2</v>
      </c>
      <c r="Y41" s="2">
        <f>COUNTIFS('OB History S3'!$B:$B,$A$41,'OB History S3'!P:P, 1)</f>
        <v>4</v>
      </c>
      <c r="Z41" s="2">
        <f>COUNTIFS('OB History S3'!$B:$B,$A$41,'OB History S3'!Q:Q, 1)</f>
        <v>2</v>
      </c>
      <c r="AA41" s="2">
        <f>COUNTIFS('OB History S3'!$B:$B,$A$41,'OB History S3'!R:R, 1)</f>
        <v>3</v>
      </c>
      <c r="AB41" s="2">
        <f>COUNTIFS('OB History S3'!$B:$B,$A$41,'OB History S3'!S:S, 1)</f>
        <v>0</v>
      </c>
      <c r="AC41" s="2">
        <f>COUNTIFS('OB History S3'!$B:$B,$A$41,'OB History S3'!T:T, 1)</f>
        <v>2</v>
      </c>
      <c r="AD41" s="2">
        <f>COUNTIFS('OB History S3'!$B:$B,$A$41,'OB History S3'!U:U, 1)</f>
        <v>1</v>
      </c>
      <c r="AE41" s="2">
        <f>COUNTIFS('OB History S3'!$B:$B,$A$41,'OB History S3'!V:V, 1)</f>
        <v>0</v>
      </c>
      <c r="AF41" s="2">
        <f>COUNTIFS('OB History S3'!$B:$B,$A$41,'OB History S3'!W:W, 1)</f>
        <v>2</v>
      </c>
      <c r="AG41" s="2">
        <f>COUNTIFS('OB History S3'!$B:$B,$A$41,'OB History S3'!X:X, 1)</f>
        <v>9</v>
      </c>
      <c r="AH41" s="2">
        <f>COUNTIFS('OB History S3'!$B:$B,$A$41,'OB History S3'!Y:Y, 1)</f>
        <v>9</v>
      </c>
      <c r="AI41" s="2">
        <f>COUNTIFS('OB History S3'!$B:$B,$A$41,'OB History S3'!Z:Z, 1)</f>
        <v>5</v>
      </c>
    </row>
    <row r="42" spans="1:35" x14ac:dyDescent="0.25">
      <c r="A42" s="1" t="s">
        <v>5</v>
      </c>
      <c r="B42" s="6" t="s">
        <v>98</v>
      </c>
      <c r="C42" s="1" t="s">
        <v>131</v>
      </c>
      <c r="D42" s="5"/>
      <c r="E42" s="5"/>
      <c r="F42" s="5"/>
      <c r="G42" s="5"/>
      <c r="H42" s="12">
        <f>SUMIFS('OB History S3'!C:C,'OB History S3'!B:B,A42)</f>
        <v>469</v>
      </c>
      <c r="I42" s="4">
        <f>AVERAGEIFS('OB History S3'!C:C,'OB History S3'!B:B,A42)</f>
        <v>23.45</v>
      </c>
      <c r="J42" s="13">
        <f t="array" ref="J42">MAX(IF('OB History S3'!B:B=A42, 'OB History S3'!C:C))</f>
        <v>36</v>
      </c>
      <c r="K42" s="12">
        <f>COUNTIFS('OB History S3'!B:B,A42,'OB History S3'!D:D, 1)</f>
        <v>7</v>
      </c>
      <c r="L42" s="2">
        <f>COUNTIFS('OB History S3'!B:B,A42,'OB History S3'!D:D, 0)</f>
        <v>13</v>
      </c>
      <c r="M42" s="42">
        <f>LOOKUP(2, 1/('OB History S3'!$B:$B=A42), 'OB History S3'!$AD:$AD)</f>
        <v>0.35</v>
      </c>
      <c r="N42" s="12">
        <f>SUMIFS('OB History S3'!F:F,'OB History S3'!B:B,A42)</f>
        <v>39</v>
      </c>
      <c r="O42" s="2">
        <f>SUMIFS('OB History S3'!E:E,'OB History S3'!B:B,A42)-N42</f>
        <v>49</v>
      </c>
      <c r="P42" s="42">
        <f>LOOKUP(2, 1/('OB History S3'!$B:$B=A42), 'OB History S3'!$AB:$AB)</f>
        <v>0.43</v>
      </c>
      <c r="Q42" s="12">
        <f>SUMIFS('OB History S3'!H:H,'OB History S3'!B:B,A42)</f>
        <v>178</v>
      </c>
      <c r="R42" s="2">
        <f>SUMIFS('OB History S3'!G:G,'OB History S3'!B:B,A42)-Q42</f>
        <v>190</v>
      </c>
      <c r="S42" s="42">
        <f>LOOKUP(2, 1/('OB History S3'!$B:$B=A42), 'OB History S3'!$AC:$AC)</f>
        <v>0.47700000000000004</v>
      </c>
      <c r="T42" s="2">
        <f>COUNTIFS('OB History S3'!$B:$B,$A$42,'OB History S3'!K:K, 1)</f>
        <v>7</v>
      </c>
      <c r="U42" s="2">
        <f>COUNTIFS('OB History S3'!$B:$B,$A$42,'OB History S3'!L:L, 1)</f>
        <v>0</v>
      </c>
      <c r="V42" s="2">
        <f>COUNTIFS('OB History S3'!$B:$B,$A$42,'OB History S3'!M:M, 1)</f>
        <v>3</v>
      </c>
      <c r="W42" s="2">
        <f>COUNTIFS('OB History S3'!$B:$B,$A$42,'OB History S3'!N:N, 1)</f>
        <v>4</v>
      </c>
      <c r="X42" s="2">
        <f>COUNTIFS('OB History S3'!$B:$B,$A$42,'OB History S3'!O:O, 1)</f>
        <v>1</v>
      </c>
      <c r="Y42" s="2">
        <f>COUNTIFS('OB History S3'!$B:$B,$A$42,'OB History S3'!P:P, 1)</f>
        <v>2</v>
      </c>
      <c r="Z42" s="2">
        <f>COUNTIFS('OB History S3'!$B:$B,$A$42,'OB History S3'!Q:Q, 1)</f>
        <v>1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3</v>
      </c>
      <c r="AG42" s="2">
        <f>COUNTIFS('OB History S3'!$B:$B,$A$42,'OB History S3'!X:X, 1)</f>
        <v>6</v>
      </c>
      <c r="AH42" s="2">
        <f>COUNTIFS('OB History S3'!$B:$B,$A$42,'OB History S3'!Y:Y, 1)</f>
        <v>4</v>
      </c>
      <c r="AI42" s="2">
        <f>COUNTIFS('OB History S3'!$B:$B,$A$42,'OB History S3'!Z:Z, 1)</f>
        <v>7</v>
      </c>
    </row>
    <row r="43" spans="1:35" x14ac:dyDescent="0.25">
      <c r="A43" s="1" t="s">
        <v>32</v>
      </c>
      <c r="B43" s="2" t="s">
        <v>70</v>
      </c>
      <c r="C43" s="2" t="s">
        <v>70</v>
      </c>
      <c r="D43" s="5">
        <v>2</v>
      </c>
      <c r="E43" s="5"/>
      <c r="F43" s="5"/>
      <c r="G43" s="5"/>
      <c r="H43" s="12">
        <f>SUMIFS('OB History S3'!C:C,'OB History S3'!B:B,A43)</f>
        <v>438</v>
      </c>
      <c r="I43" s="4">
        <f>AVERAGEIFS('OB History S3'!C:C,'OB History S3'!B:B,A43)</f>
        <v>15.103448275862069</v>
      </c>
      <c r="J43" s="13">
        <f t="array" ref="J43">MAX(IF('OB History S3'!B:B=A43, 'OB History S3'!C:C))</f>
        <v>26</v>
      </c>
      <c r="K43" s="12">
        <f>COUNTIFS('OB History S3'!B:B,A43,'OB History S3'!D:D, 1)</f>
        <v>10</v>
      </c>
      <c r="L43" s="2">
        <f>COUNTIFS('OB History S3'!B:B,A43,'OB History S3'!D:D, 0)</f>
        <v>19</v>
      </c>
      <c r="M43" s="42">
        <f>LOOKUP(2, 1/('OB History S3'!$B:$B=A43), 'OB History S3'!$AD:$AD)</f>
        <v>0.34482758620689657</v>
      </c>
      <c r="N43" s="12">
        <f>SUMIFS('OB History S3'!F:F,'OB History S3'!B:B,A43)</f>
        <v>54</v>
      </c>
      <c r="O43" s="2">
        <f>SUMIFS('OB History S3'!E:E,'OB History S3'!B:B,A43)-N43</f>
        <v>70</v>
      </c>
      <c r="P43" s="42">
        <f>LOOKUP(2, 1/('OB History S3'!$B:$B=A43), 'OB History S3'!$AB:$AB)</f>
        <v>0.42586206896551737</v>
      </c>
      <c r="Q43" s="12">
        <f>SUMIFS('OB History S3'!H:H,'OB History S3'!B:B,A43)</f>
        <v>242</v>
      </c>
      <c r="R43" s="2">
        <f>SUMIFS('OB History S3'!G:G,'OB History S3'!B:B,A43)-Q43</f>
        <v>270</v>
      </c>
      <c r="S43" s="42">
        <f>LOOKUP(2, 1/('OB History S3'!$B:$B=A43), 'OB History S3'!$AC:$AC)</f>
        <v>0.4710344827586207</v>
      </c>
      <c r="T43" s="2">
        <f>COUNTIFS('OB History S3'!$B:$B,$A$43,'OB History S3'!K:K, 1)</f>
        <v>2</v>
      </c>
      <c r="U43" s="2">
        <f>COUNTIFS('OB History S3'!$B:$B,$A$43,'OB History S3'!L:L, 1)</f>
        <v>0</v>
      </c>
      <c r="V43" s="2">
        <f>COUNTIFS('OB History S3'!$B:$B,$A$43,'OB History S3'!M:M, 1)</f>
        <v>1</v>
      </c>
      <c r="W43" s="2">
        <f>COUNTIFS('OB History S3'!$B:$B,$A$43,'OB History S3'!N:N, 1)</f>
        <v>10</v>
      </c>
      <c r="X43" s="2">
        <f>COUNTIFS('OB History S3'!$B:$B,$A$43,'OB History S3'!O:O, 1)</f>
        <v>1</v>
      </c>
      <c r="Y43" s="2">
        <f>COUNTIFS('OB History S3'!$B:$B,$A$43,'OB History S3'!P:P, 1)</f>
        <v>1</v>
      </c>
      <c r="Z43" s="2">
        <f>COUNTIFS('OB History S3'!$B:$B,$A$43,'OB History S3'!Q:Q, 1)</f>
        <v>3</v>
      </c>
      <c r="AA43" s="2">
        <f>COUNTIFS('OB History S3'!$B:$B,$A$43,'OB History S3'!R:R, 1)</f>
        <v>3</v>
      </c>
      <c r="AB43" s="2">
        <f>COUNTIFS('OB History S3'!$B:$B,$A$43,'OB History S3'!S:S, 1)</f>
        <v>1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1</v>
      </c>
      <c r="AG43" s="2">
        <f>COUNTIFS('OB History S3'!$B:$B,$A$43,'OB History S3'!X:X, 1)</f>
        <v>12</v>
      </c>
      <c r="AH43" s="2">
        <f>COUNTIFS('OB History S3'!$B:$B,$A$43,'OB History S3'!Y:Y, 1)</f>
        <v>9</v>
      </c>
      <c r="AI43" s="2">
        <f>COUNTIFS('OB History S3'!$B:$B,$A$43,'OB History S3'!Z:Z, 1)</f>
        <v>9</v>
      </c>
    </row>
    <row r="44" spans="1:35" x14ac:dyDescent="0.25">
      <c r="A44" s="1" t="s">
        <v>214</v>
      </c>
      <c r="B44" s="2" t="s">
        <v>70</v>
      </c>
      <c r="C44" s="2" t="s">
        <v>70</v>
      </c>
      <c r="D44" s="5"/>
      <c r="E44" s="5"/>
      <c r="F44" s="5"/>
      <c r="G44" s="5"/>
      <c r="H44" s="12">
        <f>SUMIFS('OB History S3'!C:C,'OB History S3'!B:B,A44)</f>
        <v>12</v>
      </c>
      <c r="I44" s="4">
        <f>AVERAGEIFS('OB History S3'!C:C,'OB History S3'!B:B,A44)</f>
        <v>6</v>
      </c>
      <c r="J44" s="13">
        <f t="array" ref="J44">MAX(IF('OB History S3'!B:B=A44, 'OB History S3'!C:C))</f>
        <v>7</v>
      </c>
      <c r="K44" s="12">
        <f>COUNTIFS('OB History S3'!B:B,A44,'OB History S3'!D:D, 1)</f>
        <v>0</v>
      </c>
      <c r="L44" s="2">
        <f>COUNTIFS('OB History S3'!B:B,A44,'OB History S3'!D:D, 0)</f>
        <v>2</v>
      </c>
      <c r="M44" s="42">
        <f>LOOKUP(2, 1/('OB History S3'!$B:$B=A44), 'OB History S3'!$AD:$AD)</f>
        <v>0</v>
      </c>
      <c r="N44" s="12">
        <f>SUMIFS('OB History S3'!F:F,'OB History S3'!B:B,A44)</f>
        <v>1</v>
      </c>
      <c r="O44" s="2">
        <f>SUMIFS('OB History S3'!E:E,'OB History S3'!B:B,A44)-N44</f>
        <v>6</v>
      </c>
      <c r="P44" s="42">
        <f>LOOKUP(2, 1/('OB History S3'!$B:$B=A44), 'OB History S3'!$AB:$AB)</f>
        <v>0.125</v>
      </c>
      <c r="Q44" s="12">
        <f>SUMIFS('OB History S3'!H:H,'OB History S3'!B:B,A44)</f>
        <v>9</v>
      </c>
      <c r="R44" s="2">
        <f>SUMIFS('OB History S3'!G:G,'OB History S3'!B:B,A44)-Q44</f>
        <v>19</v>
      </c>
      <c r="S44" s="42">
        <f>LOOKUP(2, 1/('OB History S3'!$B:$B=A44), 'OB History S3'!$AC:$AC)</f>
        <v>0.315</v>
      </c>
      <c r="T44" s="2">
        <f>COUNTIFS('OB History S3'!$B:$B,$A$44,'OB History S3'!K:K, 1)</f>
        <v>0</v>
      </c>
      <c r="U44" s="2">
        <f>COUNTIFS('OB History S3'!$B:$B,$A$44,'OB History S3'!L:L, 1)</f>
        <v>1</v>
      </c>
      <c r="V44" s="2">
        <f>COUNTIFS('OB History S3'!$B:$B,$A$44,'OB History S3'!M:M, 1)</f>
        <v>0</v>
      </c>
      <c r="W44" s="2">
        <f>COUNTIFS('OB History S3'!$B:$B,$A$44,'OB History S3'!N:N, 1)</f>
        <v>0</v>
      </c>
      <c r="X44" s="2">
        <f>COUNTIFS('OB History S3'!$B:$B,$A$44,'OB History S3'!O:O, 1)</f>
        <v>0</v>
      </c>
      <c r="Y44" s="2">
        <f>COUNTIFS('OB History S3'!$B:$B,$A$44,'OB History S3'!P:P, 1)</f>
        <v>0</v>
      </c>
      <c r="Z44" s="2">
        <f>COUNTIFS('OB History S3'!$B:$B,$A$44,'OB History S3'!Q:Q, 1)</f>
        <v>0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0</v>
      </c>
      <c r="AH44" s="2">
        <f>COUNTIFS('OB History S3'!$B:$B,$A$44,'OB History S3'!Y:Y, 1)</f>
        <v>0</v>
      </c>
      <c r="AI44" s="2">
        <f>COUNTIFS('OB History S3'!$B:$B,$A$44,'OB History S3'!Z:Z, 1)</f>
        <v>0</v>
      </c>
    </row>
    <row r="45" spans="1:35" x14ac:dyDescent="0.25">
      <c r="A45" s="1" t="s">
        <v>113</v>
      </c>
      <c r="B45" s="2" t="s">
        <v>70</v>
      </c>
      <c r="C45" s="2" t="s">
        <v>70</v>
      </c>
      <c r="D45" s="5">
        <v>4</v>
      </c>
      <c r="E45" s="5"/>
      <c r="F45" s="5"/>
      <c r="G45" s="5"/>
      <c r="H45" s="12">
        <f>SUMIFS('OB History S3'!C:C,'OB History S3'!B:B,A45)</f>
        <v>578</v>
      </c>
      <c r="I45" s="4">
        <f>AVERAGEIFS('OB History S3'!C:C,'OB History S3'!B:B,A45)</f>
        <v>25.130434782608695</v>
      </c>
      <c r="J45" s="13">
        <f t="array" ref="J45">MAX(IF('OB History S3'!B:B=A45, 'OB History S3'!C:C))</f>
        <v>52</v>
      </c>
      <c r="K45" s="12">
        <f>COUNTIFS('OB History S3'!B:B,A45,'OB History S3'!D:D, 1)</f>
        <v>18</v>
      </c>
      <c r="L45" s="2">
        <f>COUNTIFS('OB History S3'!B:B,A45,'OB History S3'!D:D, 0)</f>
        <v>5</v>
      </c>
      <c r="M45" s="42">
        <f>LOOKUP(2, 1/('OB History S3'!$B:$B=A45), 'OB History S3'!$AD:$AD)</f>
        <v>0.78260869565217395</v>
      </c>
      <c r="N45" s="12">
        <f>SUMIFS('OB History S3'!F:F,'OB History S3'!B:B,A45)</f>
        <v>59</v>
      </c>
      <c r="O45" s="2">
        <f>SUMIFS('OB History S3'!E:E,'OB History S3'!B:B,A45)-N45</f>
        <v>36</v>
      </c>
      <c r="P45" s="42">
        <f>LOOKUP(2, 1/('OB History S3'!$B:$B=A45), 'OB History S3'!$AB:$AB)</f>
        <v>0.64217391304347815</v>
      </c>
      <c r="Q45" s="12">
        <f>SUMIFS('OB History S3'!H:H,'OB History S3'!B:B,A45)</f>
        <v>213</v>
      </c>
      <c r="R45" s="2">
        <f>SUMIFS('OB History S3'!G:G,'OB History S3'!B:B,A45)-Q45</f>
        <v>173</v>
      </c>
      <c r="S45" s="42">
        <f>LOOKUP(2, 1/('OB History S3'!$B:$B=A45), 'OB History S3'!$AC:$AC)</f>
        <v>0.5665217391304348</v>
      </c>
      <c r="T45" s="2">
        <f>COUNTIFS('OB History S3'!$B:$B,$A$45,'OB History S3'!K:K, 1)</f>
        <v>8</v>
      </c>
      <c r="U45" s="2">
        <f>COUNTIFS('OB History S3'!$B:$B,$A$45,'OB History S3'!L:L, 1)</f>
        <v>7</v>
      </c>
      <c r="V45" s="2">
        <f>COUNTIFS('OB History S3'!$B:$B,$A$45,'OB History S3'!M:M, 1)</f>
        <v>1</v>
      </c>
      <c r="W45" s="2">
        <f>COUNTIFS('OB History S3'!$B:$B,$A$45,'OB History S3'!N:N, 1)</f>
        <v>6</v>
      </c>
      <c r="X45" s="2">
        <f>COUNTIFS('OB History S3'!$B:$B,$A$45,'OB History S3'!O:O, 1)</f>
        <v>4</v>
      </c>
      <c r="Y45" s="2">
        <f>COUNTIFS('OB History S3'!$B:$B,$A$45,'OB History S3'!P:P, 1)</f>
        <v>1</v>
      </c>
      <c r="Z45" s="2">
        <f>COUNTIFS('OB History S3'!$B:$B,$A$45,'OB History S3'!Q:Q, 1)</f>
        <v>3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1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6</v>
      </c>
      <c r="AG45" s="2">
        <f>COUNTIFS('OB History S3'!$B:$B,$A$45,'OB History S3'!X:X, 1)</f>
        <v>9</v>
      </c>
      <c r="AH45" s="2">
        <f>COUNTIFS('OB History S3'!$B:$B,$A$45,'OB History S3'!Y:Y, 1)</f>
        <v>7</v>
      </c>
      <c r="AI45" s="2">
        <f>COUNTIFS('OB History S3'!$B:$B,$A$45,'OB History S3'!Z:Z, 1)</f>
        <v>5</v>
      </c>
    </row>
    <row r="46" spans="1:35" x14ac:dyDescent="0.25">
      <c r="A46" s="1" t="s">
        <v>34</v>
      </c>
      <c r="B46" s="6" t="s">
        <v>54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126</v>
      </c>
      <c r="I46" s="4">
        <f>AVERAGEIFS('OB History S3'!C:C,'OB History S3'!B:B,A46)</f>
        <v>21</v>
      </c>
      <c r="J46" s="13">
        <f t="array" ref="J46">MAX(IF('OB History S3'!B:B=A46, 'OB History S3'!C:C))</f>
        <v>28</v>
      </c>
      <c r="K46" s="12">
        <f>COUNTIFS('OB History S3'!B:B,A46,'OB History S3'!D:D, 1)</f>
        <v>5</v>
      </c>
      <c r="L46" s="2">
        <f>COUNTIFS('OB History S3'!B:B,A46,'OB History S3'!D:D, 0)</f>
        <v>1</v>
      </c>
      <c r="M46" s="42">
        <f>LOOKUP(2, 1/('OB History S3'!$B:$B=A46), 'OB History S3'!$AD:$AD)</f>
        <v>0.83333333333333337</v>
      </c>
      <c r="N46" s="12">
        <f>SUMIFS('OB History S3'!F:F,'OB History S3'!B:B,A46)</f>
        <v>15</v>
      </c>
      <c r="O46" s="2">
        <f>SUMIFS('OB History S3'!E:E,'OB History S3'!B:B,A46)-N46</f>
        <v>8</v>
      </c>
      <c r="P46" s="42">
        <f>LOOKUP(2, 1/('OB History S3'!$B:$B=A46), 'OB History S3'!$AB:$AB)</f>
        <v>0.64166666666666672</v>
      </c>
      <c r="Q46" s="12">
        <f>SUMIFS('OB History S3'!H:H,'OB History S3'!B:B,A46)</f>
        <v>55</v>
      </c>
      <c r="R46" s="2">
        <f>SUMIFS('OB History S3'!G:G,'OB History S3'!B:B,A46)-Q46</f>
        <v>37</v>
      </c>
      <c r="S46" s="42">
        <f>LOOKUP(2, 1/('OB History S3'!$B:$B=A46), 'OB History S3'!$AC:$AC)</f>
        <v>0.57833333333333325</v>
      </c>
      <c r="T46" s="2">
        <f>COUNTIFS('OB History S3'!$B:$B,$A$46,'OB History S3'!K:K, 1)</f>
        <v>2</v>
      </c>
      <c r="U46" s="2">
        <f>COUNTIFS('OB History S3'!$B:$B,$A$46,'OB History S3'!L:L, 1)</f>
        <v>2</v>
      </c>
      <c r="V46" s="2">
        <f>COUNTIFS('OB History S3'!$B:$B,$A$46,'OB History S3'!M:M, 1)</f>
        <v>2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1</v>
      </c>
      <c r="Z46" s="2">
        <f>COUNTIFS('OB History S3'!$B:$B,$A$46,'OB History S3'!Q:Q, 1)</f>
        <v>0</v>
      </c>
      <c r="AA46" s="2">
        <f>COUNTIFS('OB History S3'!$B:$B,$A$46,'OB History S3'!R:R, 1)</f>
        <v>1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1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2</v>
      </c>
      <c r="AH46" s="2">
        <f>COUNTIFS('OB History S3'!$B:$B,$A$46,'OB History S3'!Y:Y, 1)</f>
        <v>3</v>
      </c>
      <c r="AI46" s="2">
        <f>COUNTIFS('OB History S3'!$B:$B,$A$46,'OB History S3'!Z:Z, 1)</f>
        <v>1</v>
      </c>
    </row>
    <row r="47" spans="1:35" x14ac:dyDescent="0.25">
      <c r="A47" s="1" t="s">
        <v>119</v>
      </c>
      <c r="B47" s="6" t="s">
        <v>54</v>
      </c>
      <c r="C47" s="2" t="s">
        <v>70</v>
      </c>
      <c r="D47" s="5">
        <v>1</v>
      </c>
      <c r="E47" s="5"/>
      <c r="F47" s="5">
        <v>1</v>
      </c>
      <c r="G47" s="5"/>
      <c r="H47" s="12">
        <f>SUMIFS('OB History S3'!C:C,'OB History S3'!B:B,A47)</f>
        <v>137</v>
      </c>
      <c r="I47" s="4">
        <f>AVERAGEIFS('OB History S3'!C:C,'OB History S3'!B:B,A47)</f>
        <v>15.222222222222221</v>
      </c>
      <c r="J47" s="13">
        <f t="array" ref="J47">MAX(IF('OB History S3'!B:B=A47, 'OB History S3'!C:C))</f>
        <v>28</v>
      </c>
      <c r="K47" s="12">
        <f>COUNTIFS('OB History S3'!B:B,A47,'OB History S3'!D:D, 1)</f>
        <v>5</v>
      </c>
      <c r="L47" s="2">
        <f>COUNTIFS('OB History S3'!B:B,A47,'OB History S3'!D:D, 0)</f>
        <v>4</v>
      </c>
      <c r="M47" s="42">
        <f>LOOKUP(2, 1/('OB History S3'!$B:$B=A47), 'OB History S3'!$AD:$AD)</f>
        <v>0.55555555555555558</v>
      </c>
      <c r="N47" s="12">
        <f>SUMIFS('OB History S3'!F:F,'OB History S3'!B:B,A47)</f>
        <v>16</v>
      </c>
      <c r="O47" s="2">
        <f>SUMIFS('OB History S3'!E:E,'OB History S3'!B:B,A47)-N47</f>
        <v>18</v>
      </c>
      <c r="P47" s="42">
        <f>LOOKUP(2, 1/('OB History S3'!$B:$B=A47), 'OB History S3'!$AB:$AB)</f>
        <v>0.44666666666666671</v>
      </c>
      <c r="Q47" s="12">
        <f>SUMIFS('OB History S3'!H:H,'OB History S3'!B:B,A47)</f>
        <v>67</v>
      </c>
      <c r="R47" s="2">
        <f>SUMIFS('OB History S3'!G:G,'OB History S3'!B:B,A47)-Q47</f>
        <v>71</v>
      </c>
      <c r="S47" s="42">
        <f>LOOKUP(2, 1/('OB History S3'!$B:$B=A47), 'OB History S3'!$AC:$AC)</f>
        <v>0.47777777777777775</v>
      </c>
      <c r="T47" s="2">
        <f>COUNTIFS('OB History S3'!$B:$B,$A$47,'OB History S3'!K:K, 1)</f>
        <v>1</v>
      </c>
      <c r="U47" s="2">
        <f>COUNTIFS('OB History S3'!$B:$B,$A$47,'OB History S3'!L:L, 1)</f>
        <v>1</v>
      </c>
      <c r="V47" s="2">
        <f>COUNTIFS('OB History S3'!$B:$B,$A$47,'OB History S3'!M:M, 1)</f>
        <v>2</v>
      </c>
      <c r="W47" s="2">
        <f>COUNTIFS('OB History S3'!$B:$B,$A$47,'OB History S3'!N:N, 1)</f>
        <v>1</v>
      </c>
      <c r="X47" s="2">
        <f>COUNTIFS('OB History S3'!$B:$B,$A$47,'OB History S3'!O:O, 1)</f>
        <v>1</v>
      </c>
      <c r="Y47" s="2">
        <f>COUNTIFS('OB History S3'!$B:$B,$A$47,'OB History S3'!P:P, 1)</f>
        <v>0</v>
      </c>
      <c r="Z47" s="2">
        <f>COUNTIFS('OB History S3'!$B:$B,$A$47,'OB History S3'!Q:Q, 1)</f>
        <v>0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1</v>
      </c>
      <c r="AG47" s="2">
        <f>COUNTIFS('OB History S3'!$B:$B,$A$47,'OB History S3'!X:X, 1)</f>
        <v>3</v>
      </c>
      <c r="AH47" s="2">
        <f>COUNTIFS('OB History S3'!$B:$B,$A$47,'OB History S3'!Y:Y, 1)</f>
        <v>3</v>
      </c>
      <c r="AI47" s="2">
        <f>COUNTIFS('OB History S3'!$B:$B,$A$47,'OB History S3'!Z:Z, 1)</f>
        <v>3</v>
      </c>
    </row>
    <row r="48" spans="1:35" x14ac:dyDescent="0.25">
      <c r="A48" s="1" t="s">
        <v>15</v>
      </c>
      <c r="B48" s="2" t="s">
        <v>70</v>
      </c>
      <c r="C48" s="2" t="s">
        <v>70</v>
      </c>
      <c r="D48" s="5">
        <v>2</v>
      </c>
      <c r="E48" s="5"/>
      <c r="F48" s="5"/>
      <c r="G48" s="5"/>
      <c r="H48" s="12">
        <f>SUMIFS('OB History S3'!C:C,'OB History S3'!B:B,A48)</f>
        <v>603</v>
      </c>
      <c r="I48" s="4">
        <f>AVERAGEIFS('OB History S3'!C:C,'OB History S3'!B:B,A48)</f>
        <v>24.12</v>
      </c>
      <c r="J48" s="13">
        <f t="array" ref="J48">MAX(IF('OB History S3'!B:B=A48, 'OB History S3'!C:C))</f>
        <v>46</v>
      </c>
      <c r="K48" s="12">
        <f>COUNTIFS('OB History S3'!B:B,A48,'OB History S3'!D:D, 1)</f>
        <v>10</v>
      </c>
      <c r="L48" s="2">
        <f>COUNTIFS('OB History S3'!B:B,A48,'OB History S3'!D:D, 0)</f>
        <v>15</v>
      </c>
      <c r="M48" s="42">
        <f>LOOKUP(2, 1/('OB History S3'!$B:$B=A48), 'OB History S3'!$AD:$AD)</f>
        <v>0.4</v>
      </c>
      <c r="N48" s="12">
        <f>SUMIFS('OB History S3'!F:F,'OB History S3'!B:B,A48)</f>
        <v>49</v>
      </c>
      <c r="O48" s="2">
        <f>SUMIFS('OB History S3'!E:E,'OB History S3'!B:B,A48)-N48</f>
        <v>54</v>
      </c>
      <c r="P48" s="42">
        <f>LOOKUP(2, 1/('OB History S3'!$B:$B=A48), 'OB History S3'!$AB:$AB)</f>
        <v>0.48400000000000004</v>
      </c>
      <c r="Q48" s="12">
        <f>SUMIFS('OB History S3'!H:H,'OB History S3'!B:B,A48)</f>
        <v>210</v>
      </c>
      <c r="R48" s="2">
        <f>SUMIFS('OB History S3'!G:G,'OB History S3'!B:B,A48)-Q48</f>
        <v>213</v>
      </c>
      <c r="S48" s="42">
        <f>LOOKUP(2, 1/('OB History S3'!$B:$B=A48), 'OB History S3'!$AC:$AC)</f>
        <v>0.50319999999999998</v>
      </c>
      <c r="T48" s="2">
        <f>COUNTIFS('OB History S3'!$B:$B,$A$48,'OB History S3'!K:K, 1)</f>
        <v>2</v>
      </c>
      <c r="U48" s="2">
        <f>COUNTIFS('OB History S3'!$B:$B,$A$48,'OB History S3'!L:L, 1)</f>
        <v>6</v>
      </c>
      <c r="V48" s="2">
        <f>COUNTIFS('OB History S3'!$B:$B,$A$48,'OB History S3'!M:M, 1)</f>
        <v>1</v>
      </c>
      <c r="W48" s="2">
        <f>COUNTIFS('OB History S3'!$B:$B,$A$48,'OB History S3'!N:N, 1)</f>
        <v>5</v>
      </c>
      <c r="X48" s="2">
        <f>COUNTIFS('OB History S3'!$B:$B,$A$48,'OB History S3'!O:O, 1)</f>
        <v>1</v>
      </c>
      <c r="Y48" s="2">
        <f>COUNTIFS('OB History S3'!$B:$B,$A$48,'OB History S3'!P:P, 1)</f>
        <v>4</v>
      </c>
      <c r="Z48" s="2">
        <f>COUNTIFS('OB History S3'!$B:$B,$A$48,'OB History S3'!Q:Q, 1)</f>
        <v>2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1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1</v>
      </c>
      <c r="AG48" s="2">
        <f>COUNTIFS('OB History S3'!$B:$B,$A$48,'OB History S3'!X:X, 1)</f>
        <v>8</v>
      </c>
      <c r="AH48" s="2">
        <f>COUNTIFS('OB History S3'!$B:$B,$A$48,'OB History S3'!Y:Y, 1)</f>
        <v>7</v>
      </c>
      <c r="AI48" s="2">
        <f>COUNTIFS('OB History S3'!$B:$B,$A$48,'OB History S3'!Z:Z, 1)</f>
        <v>9</v>
      </c>
    </row>
    <row r="49" spans="1:35" x14ac:dyDescent="0.25">
      <c r="A49" s="1" t="s">
        <v>263</v>
      </c>
      <c r="B49" s="2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11</v>
      </c>
      <c r="I49" s="4">
        <f>AVERAGEIFS('OB History S3'!C:C,'OB History S3'!B:B,A49)</f>
        <v>11</v>
      </c>
      <c r="J49" s="13">
        <f t="array" ref="J49">MAX(IF('OB History S3'!B:B=A49, 'OB History S3'!C:C))</f>
        <v>11</v>
      </c>
      <c r="K49" s="12">
        <f>COUNTIFS('OB History S3'!B:B,A49,'OB History S3'!D:D, 1)</f>
        <v>0</v>
      </c>
      <c r="L49" s="2">
        <f>COUNTIFS('OB History S3'!B:B,A49,'OB History S3'!D:D, 0)</f>
        <v>1</v>
      </c>
      <c r="M49" s="42">
        <f>LOOKUP(2, 1/('OB History S3'!$B:$B=A49), 'OB History S3'!$AD:$AD)</f>
        <v>0</v>
      </c>
      <c r="N49" s="12">
        <f>SUMIFS('OB History S3'!F:F,'OB History S3'!B:B,A49)</f>
        <v>2</v>
      </c>
      <c r="O49" s="2">
        <f>SUMIFS('OB History S3'!E:E,'OB History S3'!B:B,A49)-N49</f>
        <v>3</v>
      </c>
      <c r="P49" s="42">
        <f>LOOKUP(2, 1/('OB History S3'!$B:$B=A49), 'OB History S3'!$AB:$AB)</f>
        <v>0.4</v>
      </c>
      <c r="Q49" s="12">
        <f>SUMIFS('OB History S3'!H:H,'OB History S3'!B:B,A49)</f>
        <v>9</v>
      </c>
      <c r="R49" s="2">
        <f>SUMIFS('OB History S3'!G:G,'OB History S3'!B:B,A49)-Q49</f>
        <v>10</v>
      </c>
      <c r="S49" s="42">
        <f>LOOKUP(2, 1/('OB History S3'!$B:$B=A49), 'OB History S3'!$AC:$AC)</f>
        <v>0.47</v>
      </c>
      <c r="T49" s="2">
        <f>COUNTIFS('OB History S3'!$B:$B,$A$49,'OB History S3'!K:K, 1)</f>
        <v>0</v>
      </c>
      <c r="U49" s="2">
        <f>COUNTIFS('OB History S3'!$B:$B,$A$49,'OB History S3'!L:L, 1)</f>
        <v>1</v>
      </c>
      <c r="V49" s="2">
        <f>COUNTIFS('OB History S3'!$B:$B,$A$49,'OB History S3'!M:M, 1)</f>
        <v>0</v>
      </c>
      <c r="W49" s="2">
        <f>COUNTIFS('OB History S3'!$B:$B,$A$49,'OB History S3'!N:N, 1)</f>
        <v>0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0</v>
      </c>
      <c r="AA49" s="2">
        <f>COUNTIFS('OB History S3'!$B:$B,$A$49,'OB History S3'!R:R, 1)</f>
        <v>0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0</v>
      </c>
      <c r="AI49" s="2">
        <f>COUNTIFS('OB History S3'!$B:$B,$A$49,'OB History S3'!Z:Z, 1)</f>
        <v>0</v>
      </c>
    </row>
    <row r="50" spans="1:35" x14ac:dyDescent="0.25">
      <c r="A50" s="1" t="s">
        <v>249</v>
      </c>
      <c r="B50" s="2" t="s">
        <v>70</v>
      </c>
      <c r="C50" s="2" t="s">
        <v>70</v>
      </c>
      <c r="D50" s="5"/>
      <c r="E50" s="5"/>
      <c r="F50" s="5"/>
      <c r="G50" s="5"/>
      <c r="H50" s="12">
        <f>SUMIFS('OB History S3'!C:C,'OB History S3'!B:B,A50)</f>
        <v>4</v>
      </c>
      <c r="I50" s="4">
        <f>AVERAGEIFS('OB History S3'!C:C,'OB History S3'!B:B,A50)</f>
        <v>4</v>
      </c>
      <c r="J50" s="13">
        <f t="array" ref="J50">MAX(IF('OB History S3'!B:B=A50, 'OB History S3'!C:C))</f>
        <v>4</v>
      </c>
      <c r="K50" s="12">
        <f>COUNTIFS('OB History S3'!B:B,A50,'OB History S3'!D:D, 1)</f>
        <v>0</v>
      </c>
      <c r="L50" s="2">
        <f>COUNTIFS('OB History S3'!B:B,A50,'OB History S3'!D:D, 0)</f>
        <v>1</v>
      </c>
      <c r="M50" s="42">
        <f>LOOKUP(2, 1/('OB History S3'!$B:$B=A50), 'OB History S3'!$AD:$AD)</f>
        <v>0</v>
      </c>
      <c r="N50" s="12">
        <f>SUMIFS('OB History S3'!F:F,'OB History S3'!B:B,A50)</f>
        <v>0</v>
      </c>
      <c r="O50" s="2">
        <f>SUMIFS('OB History S3'!E:E,'OB History S3'!B:B,A50)-N50</f>
        <v>3</v>
      </c>
      <c r="P50" s="42">
        <f>LOOKUP(2, 1/('OB History S3'!$B:$B=A50), 'OB History S3'!$AB:$AB)</f>
        <v>0</v>
      </c>
      <c r="Q50" s="12">
        <f>SUMIFS('OB History S3'!H:H,'OB History S3'!B:B,A50)</f>
        <v>2</v>
      </c>
      <c r="R50" s="2">
        <f>SUMIFS('OB History S3'!G:G,'OB History S3'!B:B,A50)-Q50</f>
        <v>9</v>
      </c>
      <c r="S50" s="42">
        <f>LOOKUP(2, 1/('OB History S3'!$B:$B=A50), 'OB History S3'!$AC:$AC)</f>
        <v>0.18</v>
      </c>
      <c r="T50" s="2">
        <f>COUNTIFS('OB History S3'!$B:$B,$A$50,'OB History S3'!K:K, 1)</f>
        <v>0</v>
      </c>
      <c r="U50" s="2">
        <f>COUNTIFS('OB History S3'!$B:$B,$A$50,'OB History S3'!L:L, 1)</f>
        <v>0</v>
      </c>
      <c r="V50" s="2">
        <f>COUNTIFS('OB History S3'!$B:$B,$A$50,'OB History S3'!M:M, 1)</f>
        <v>0</v>
      </c>
      <c r="W50" s="2">
        <f>COUNTIFS('OB History S3'!$B:$B,$A$50,'OB History S3'!N:N, 1)</f>
        <v>0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0</v>
      </c>
      <c r="AG50" s="2">
        <f>COUNTIFS('OB History S3'!$B:$B,$A$50,'OB History S3'!X:X, 1)</f>
        <v>0</v>
      </c>
      <c r="AH50" s="2">
        <f>COUNTIFS('OB History S3'!$B:$B,$A$50,'OB History S3'!Y:Y, 1)</f>
        <v>0</v>
      </c>
      <c r="AI50" s="2">
        <f>COUNTIFS('OB History S3'!$B:$B,$A$50,'OB History S3'!Z:Z, 1)</f>
        <v>0</v>
      </c>
    </row>
    <row r="51" spans="1:35" x14ac:dyDescent="0.25">
      <c r="A51" s="1" t="s">
        <v>253</v>
      </c>
      <c r="B51" s="2" t="s">
        <v>70</v>
      </c>
      <c r="C51" s="2" t="s">
        <v>70</v>
      </c>
      <c r="D51" s="5"/>
      <c r="E51" s="5"/>
      <c r="F51" s="5">
        <v>1</v>
      </c>
      <c r="G51" s="5"/>
      <c r="H51" s="12">
        <f>SUMIFS('OB History S3'!C:C,'OB History S3'!B:B,A51)</f>
        <v>206</v>
      </c>
      <c r="I51" s="4">
        <f>AVERAGEIFS('OB History S3'!C:C,'OB History S3'!B:B,A51)</f>
        <v>12.117647058823529</v>
      </c>
      <c r="J51" s="13">
        <f t="array" ref="J51">MAX(IF('OB History S3'!B:B=A51, 'OB History S3'!C:C))</f>
        <v>22</v>
      </c>
      <c r="K51" s="12">
        <f>COUNTIFS('OB History S3'!B:B,A51,'OB History S3'!D:D, 1)</f>
        <v>11</v>
      </c>
      <c r="L51" s="2">
        <f>COUNTIFS('OB History S3'!B:B,A51,'OB History S3'!D:D, 0)</f>
        <v>6</v>
      </c>
      <c r="M51" s="42">
        <f>LOOKUP(2, 1/('OB History S3'!$B:$B=A51), 'OB History S3'!$AD:$AD)</f>
        <v>0.6470588235294118</v>
      </c>
      <c r="N51" s="12">
        <f>SUMIFS('OB History S3'!F:F,'OB History S3'!B:B,A51)</f>
        <v>39</v>
      </c>
      <c r="O51" s="2">
        <f>SUMIFS('OB History S3'!E:E,'OB History S3'!B:B,A51)-N51</f>
        <v>34</v>
      </c>
      <c r="P51" s="42">
        <f>LOOKUP(2, 1/('OB History S3'!$B:$B=A51), 'OB History S3'!$AB:$AB)</f>
        <v>0.52941176470588236</v>
      </c>
      <c r="Q51" s="12">
        <f>SUMIFS('OB History S3'!H:H,'OB History S3'!B:B,A51)</f>
        <v>152</v>
      </c>
      <c r="R51" s="2">
        <f>SUMIFS('OB History S3'!G:G,'OB History S3'!B:B,A51)-Q51</f>
        <v>156</v>
      </c>
      <c r="S51" s="42">
        <f>LOOKUP(2, 1/('OB History S3'!$B:$B=A51), 'OB History S3'!$AC:$AC)</f>
        <v>0.48764705882352949</v>
      </c>
      <c r="T51" s="2">
        <f>COUNTIFS('OB History S3'!$B:$B,$A$51,'OB History S3'!K:K, 1)</f>
        <v>7</v>
      </c>
      <c r="U51" s="2">
        <f>COUNTIFS('OB History S3'!$B:$B,$A$51,'OB History S3'!L:L, 1)</f>
        <v>4</v>
      </c>
      <c r="V51" s="2">
        <f>COUNTIFS('OB History S3'!$B:$B,$A$51,'OB History S3'!M:M, 1)</f>
        <v>2</v>
      </c>
      <c r="W51" s="2">
        <f>COUNTIFS('OB History S3'!$B:$B,$A$51,'OB History S3'!N:N, 1)</f>
        <v>4</v>
      </c>
      <c r="X51" s="2">
        <f>COUNTIFS('OB History S3'!$B:$B,$A$51,'OB History S3'!O:O, 1)</f>
        <v>2</v>
      </c>
      <c r="Y51" s="2">
        <f>COUNTIFS('OB History S3'!$B:$B,$A$51,'OB History S3'!P:P, 1)</f>
        <v>0</v>
      </c>
      <c r="Z51" s="2">
        <f>COUNTIFS('OB History S3'!$B:$B,$A$51,'OB History S3'!Q:Q, 1)</f>
        <v>1</v>
      </c>
      <c r="AA51" s="2">
        <f>COUNTIFS('OB History S3'!$B:$B,$A$51,'OB History S3'!R:R, 1)</f>
        <v>2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1</v>
      </c>
      <c r="AE51" s="2">
        <f>COUNTIFS('OB History S3'!$B:$B,$A$51,'OB History S3'!V:V, 1)</f>
        <v>0</v>
      </c>
      <c r="AF51" s="2">
        <f>COUNTIFS('OB History S3'!$B:$B,$A$51,'OB History S3'!W:W, 1)</f>
        <v>2</v>
      </c>
      <c r="AG51" s="2">
        <f>COUNTIFS('OB History S3'!$B:$B,$A$51,'OB History S3'!X:X, 1)</f>
        <v>5</v>
      </c>
      <c r="AH51" s="2">
        <f>COUNTIFS('OB History S3'!$B:$B,$A$51,'OB History S3'!Y:Y, 1)</f>
        <v>5</v>
      </c>
      <c r="AI51" s="2">
        <f>COUNTIFS('OB History S3'!$B:$B,$A$51,'OB History S3'!Z:Z, 1)</f>
        <v>4</v>
      </c>
    </row>
    <row r="52" spans="1:35" x14ac:dyDescent="0.25">
      <c r="A52" s="1" t="s">
        <v>262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35</v>
      </c>
      <c r="I52" s="4">
        <f>AVERAGEIFS('OB History S3'!C:C,'OB History S3'!B:B,A52)</f>
        <v>8.75</v>
      </c>
      <c r="J52" s="13">
        <f t="array" ref="J52">MAX(IF('OB History S3'!B:B=A52, 'OB History S3'!C:C))</f>
        <v>14</v>
      </c>
      <c r="K52" s="12">
        <f>COUNTIFS('OB History S3'!B:B,A52,'OB History S3'!D:D, 1)</f>
        <v>2</v>
      </c>
      <c r="L52" s="2">
        <f>COUNTIFS('OB History S3'!B:B,A52,'OB History S3'!D:D, 0)</f>
        <v>2</v>
      </c>
      <c r="M52" s="42">
        <f>LOOKUP(2, 1/('OB History S3'!$B:$B=A52), 'OB History S3'!$AD:$AD)</f>
        <v>0.5</v>
      </c>
      <c r="N52" s="12">
        <f>SUMIFS('OB History S3'!F:F,'OB History S3'!B:B,A52)</f>
        <v>8</v>
      </c>
      <c r="O52" s="2">
        <f>SUMIFS('OB History S3'!E:E,'OB History S3'!B:B,A52)-N52</f>
        <v>8</v>
      </c>
      <c r="P52" s="42">
        <f>LOOKUP(2, 1/('OB History S3'!$B:$B=A52), 'OB History S3'!$AB:$AB)</f>
        <v>0.47499999999999998</v>
      </c>
      <c r="Q52" s="12">
        <f>SUMIFS('OB History S3'!H:H,'OB History S3'!B:B,A52)</f>
        <v>35</v>
      </c>
      <c r="R52" s="2">
        <f>SUMIFS('OB History S3'!G:G,'OB History S3'!B:B,A52)-Q52</f>
        <v>35</v>
      </c>
      <c r="S52" s="42">
        <f>LOOKUP(2, 1/('OB History S3'!$B:$B=A52), 'OB History S3'!$AC:$AC)</f>
        <v>0.5</v>
      </c>
      <c r="T52" s="2">
        <f>COUNTIFS('OB History S3'!$B:$B,$A$52,'OB History S3'!K:K, 1)</f>
        <v>1</v>
      </c>
      <c r="U52" s="2">
        <f>COUNTIFS('OB History S3'!$B:$B,$A$52,'OB History S3'!L:L, 1)</f>
        <v>1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1</v>
      </c>
      <c r="Z52" s="2">
        <f>COUNTIFS('OB History S3'!$B:$B,$A$52,'OB History S3'!Q:Q, 1)</f>
        <v>1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1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3</v>
      </c>
      <c r="AH52" s="2">
        <f>COUNTIFS('OB History S3'!$B:$B,$A$52,'OB History S3'!Y:Y, 1)</f>
        <v>0</v>
      </c>
      <c r="AI52" s="2">
        <f>COUNTIFS('OB History S3'!$B:$B,$A$52,'OB History S3'!Z:Z, 1)</f>
        <v>0</v>
      </c>
    </row>
    <row r="53" spans="1:35" x14ac:dyDescent="0.25">
      <c r="A53" s="1" t="s">
        <v>252</v>
      </c>
      <c r="B53" s="6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302</v>
      </c>
      <c r="I53" s="4">
        <f>AVERAGEIFS('OB History S3'!C:C,'OB History S3'!B:B,A53)</f>
        <v>23.23076923076923</v>
      </c>
      <c r="J53" s="13">
        <f t="array" ref="J53">MAX(IF('OB History S3'!B:B=A53, 'OB History S3'!C:C))</f>
        <v>38</v>
      </c>
      <c r="K53" s="12">
        <f>COUNTIFS('OB History S3'!B:B,A53,'OB History S3'!D:D, 1)</f>
        <v>4</v>
      </c>
      <c r="L53" s="2">
        <f>COUNTIFS('OB History S3'!B:B,A53,'OB History S3'!D:D, 0)</f>
        <v>9</v>
      </c>
      <c r="M53" s="42">
        <f>LOOKUP(2, 1/('OB History S3'!$B:$B=A53), 'OB History S3'!$AD:$AD)</f>
        <v>0.30769230769230771</v>
      </c>
      <c r="N53" s="12">
        <f>SUMIFS('OB History S3'!F:F,'OB History S3'!B:B,A53)</f>
        <v>20</v>
      </c>
      <c r="O53" s="2">
        <f>SUMIFS('OB History S3'!E:E,'OB History S3'!B:B,A53)-N53</f>
        <v>32</v>
      </c>
      <c r="P53" s="42">
        <f>LOOKUP(2, 1/('OB History S3'!$B:$B=A53), 'OB History S3'!$AB:$AB)</f>
        <v>0.37076923076923074</v>
      </c>
      <c r="Q53" s="12">
        <f>SUMIFS('OB History S3'!H:H,'OB History S3'!B:B,A53)</f>
        <v>99</v>
      </c>
      <c r="R53" s="2">
        <f>SUMIFS('OB History S3'!G:G,'OB History S3'!B:B,A53)-Q53</f>
        <v>118</v>
      </c>
      <c r="S53" s="42">
        <f>LOOKUP(2, 1/('OB History S3'!$B:$B=A53), 'OB History S3'!$AC:$AC)</f>
        <v>0.45153846153846156</v>
      </c>
      <c r="T53" s="2">
        <f>COUNTIFS('OB History S3'!$B:$B,$A$53,'OB History S3'!K:K, 1)</f>
        <v>2</v>
      </c>
      <c r="U53" s="2">
        <f>COUNTIFS('OB History S3'!$B:$B,$A$53,'OB History S3'!L:L, 1)</f>
        <v>1</v>
      </c>
      <c r="V53" s="2">
        <f>COUNTIFS('OB History S3'!$B:$B,$A$53,'OB History S3'!M:M, 1)</f>
        <v>1</v>
      </c>
      <c r="W53" s="2">
        <f>COUNTIFS('OB History S3'!$B:$B,$A$53,'OB History S3'!N:N, 1)</f>
        <v>3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2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2</v>
      </c>
      <c r="AG53" s="2">
        <f>COUNTIFS('OB History S3'!$B:$B,$A$53,'OB History S3'!X:X, 1)</f>
        <v>3</v>
      </c>
      <c r="AH53" s="2">
        <f>COUNTIFS('OB History S3'!$B:$B,$A$53,'OB History S3'!Y:Y, 1)</f>
        <v>3</v>
      </c>
      <c r="AI53" s="2">
        <f>COUNTIFS('OB History S3'!$B:$B,$A$53,'OB History S3'!Z:Z, 1)</f>
        <v>3</v>
      </c>
    </row>
    <row r="54" spans="1:35" x14ac:dyDescent="0.25">
      <c r="A54" s="1" t="s">
        <v>257</v>
      </c>
      <c r="B54" s="6" t="s">
        <v>70</v>
      </c>
      <c r="C54" s="2" t="s">
        <v>70</v>
      </c>
      <c r="D54" s="5"/>
      <c r="E54" s="5"/>
      <c r="F54" s="5"/>
      <c r="G54" s="5"/>
      <c r="H54" s="12">
        <f>SUMIFS('OB History S3'!C:C,'OB History S3'!B:B,A54)</f>
        <v>6</v>
      </c>
      <c r="I54" s="4">
        <f>AVERAGEIFS('OB History S3'!C:C,'OB History S3'!B:B,A54)</f>
        <v>6</v>
      </c>
      <c r="J54" s="13">
        <f t="array" ref="J54">MAX(IF('OB History S3'!B:B=A54, 'OB History S3'!C:C))</f>
        <v>6</v>
      </c>
      <c r="K54" s="12">
        <f>COUNTIFS('OB History S3'!B:B,A54,'OB History S3'!D:D, 1)</f>
        <v>1</v>
      </c>
      <c r="L54" s="2">
        <f>COUNTIFS('OB History S3'!B:B,A54,'OB History S3'!D:D, 0)</f>
        <v>0</v>
      </c>
      <c r="M54" s="42">
        <f>LOOKUP(2, 1/('OB History S3'!$B:$B=A54), 'OB History S3'!$AD:$AD)</f>
        <v>1</v>
      </c>
      <c r="N54" s="12">
        <f>SUMIFS('OB History S3'!F:F,'OB History S3'!B:B,A54)</f>
        <v>3</v>
      </c>
      <c r="O54" s="2">
        <f>SUMIFS('OB History S3'!E:E,'OB History S3'!B:B,A54)-N54</f>
        <v>2</v>
      </c>
      <c r="P54" s="42">
        <f>LOOKUP(2, 1/('OB History S3'!$B:$B=A54), 'OB History S3'!$AB:$AB)</f>
        <v>0.6</v>
      </c>
      <c r="Q54" s="12">
        <f>SUMIFS('OB History S3'!H:H,'OB History S3'!B:B,A54)</f>
        <v>11</v>
      </c>
      <c r="R54" s="2">
        <f>SUMIFS('OB History S3'!G:G,'OB History S3'!B:B,A54)-Q54</f>
        <v>11</v>
      </c>
      <c r="S54" s="42">
        <f>LOOKUP(2, 1/('OB History S3'!$B:$B=A54), 'OB History S3'!$AC:$AC)</f>
        <v>0.5</v>
      </c>
      <c r="T54" s="2">
        <f>COUNTIFS('OB History S3'!$B:$B,$A$54,'OB History S3'!K:K, 1)</f>
        <v>1</v>
      </c>
      <c r="U54" s="2">
        <f>COUNTIFS('OB History S3'!$B:$B,$A$54,'OB History S3'!L:L, 1)</f>
        <v>0</v>
      </c>
      <c r="V54" s="2">
        <f>COUNTIFS('OB History S3'!$B:$B,$A$54,'OB History S3'!M:M, 1)</f>
        <v>0</v>
      </c>
      <c r="W54" s="2">
        <f>COUNTIFS('OB History S3'!$B:$B,$A$54,'OB History S3'!N:N, 1)</f>
        <v>1</v>
      </c>
      <c r="X54" s="2">
        <f>COUNTIFS('OB History S3'!$B:$B,$A$54,'OB History S3'!O:O, 1)</f>
        <v>0</v>
      </c>
      <c r="Y54" s="2">
        <f>COUNTIFS('OB History S3'!$B:$B,$A$54,'OB History S3'!P:P, 1)</f>
        <v>0</v>
      </c>
      <c r="Z54" s="2">
        <f>COUNTIFS('OB History S3'!$B:$B,$A$54,'OB History S3'!Q:Q, 1)</f>
        <v>0</v>
      </c>
      <c r="AA54" s="2">
        <f>COUNTIFS('OB History S3'!$B:$B,$A$54,'OB History S3'!R:R, 1)</f>
        <v>0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0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0</v>
      </c>
      <c r="AH54" s="2">
        <f>COUNTIFS('OB History S3'!$B:$B,$A$54,'OB History S3'!Y:Y, 1)</f>
        <v>1</v>
      </c>
      <c r="AI54" s="2">
        <f>COUNTIFS('OB History S3'!$B:$B,$A$54,'OB History S3'!Z:Z, 1)</f>
        <v>0</v>
      </c>
    </row>
    <row r="55" spans="1:35" x14ac:dyDescent="0.25">
      <c r="A55" s="1" t="s">
        <v>127</v>
      </c>
      <c r="B55" s="6" t="s">
        <v>54</v>
      </c>
      <c r="C55" s="2" t="s">
        <v>70</v>
      </c>
      <c r="D55" s="5">
        <v>4</v>
      </c>
      <c r="E55" s="5"/>
      <c r="F55" s="5"/>
      <c r="G55" s="5"/>
      <c r="H55" s="12">
        <f>SUMIFS('OB History S3'!C:C,'OB History S3'!B:B,A55)</f>
        <v>1080</v>
      </c>
      <c r="I55" s="4">
        <f>AVERAGEIFS('OB History S3'!C:C,'OB History S3'!B:B,A55)</f>
        <v>25.11627906976744</v>
      </c>
      <c r="J55" s="13">
        <f t="array" ref="J55">MAX(IF('OB History S3'!B:B=A55, 'OB History S3'!C:C))</f>
        <v>50</v>
      </c>
      <c r="K55" s="12">
        <f>COUNTIFS('OB History S3'!B:B,A55,'OB History S3'!D:D, 1)</f>
        <v>24</v>
      </c>
      <c r="L55" s="2">
        <f>COUNTIFS('OB History S3'!B:B,A55,'OB History S3'!D:D, 0)</f>
        <v>19</v>
      </c>
      <c r="M55" s="42">
        <f>LOOKUP(2, 1/('OB History S3'!$B:$B=A55), 'OB History S3'!$AD:$AD)</f>
        <v>0.55813953488372092</v>
      </c>
      <c r="N55" s="12">
        <f>SUMIFS('OB History S3'!F:F,'OB History S3'!B:B,A55)</f>
        <v>96</v>
      </c>
      <c r="O55" s="2">
        <f>SUMIFS('OB History S3'!E:E,'OB History S3'!B:B,A55)-N55</f>
        <v>86</v>
      </c>
      <c r="P55" s="42">
        <f>LOOKUP(2, 1/('OB History S3'!$B:$B=A55), 'OB History S3'!$AB:$AB)</f>
        <v>0.53441860465116275</v>
      </c>
      <c r="Q55" s="12">
        <f>SUMIFS('OB History S3'!H:H,'OB History S3'!B:B,A55)</f>
        <v>380</v>
      </c>
      <c r="R55" s="2">
        <f>SUMIFS('OB History S3'!G:G,'OB History S3'!B:B,A55)-Q55</f>
        <v>373</v>
      </c>
      <c r="S55" s="42">
        <f>LOOKUP(2, 1/('OB History S3'!$B:$B=A55), 'OB History S3'!$AC:$AC)</f>
        <v>0.50813953488372099</v>
      </c>
      <c r="T55" s="2">
        <f>COUNTIFS('OB History S3'!$B:$B,$A$55,'OB History S3'!K:K, 1)</f>
        <v>9</v>
      </c>
      <c r="U55" s="2">
        <f>COUNTIFS('OB History S3'!$B:$B,$A$55,'OB History S3'!L:L, 1)</f>
        <v>2</v>
      </c>
      <c r="V55" s="2">
        <f>COUNTIFS('OB History S3'!$B:$B,$A$55,'OB History S3'!M:M, 1)</f>
        <v>1</v>
      </c>
      <c r="W55" s="2">
        <f>COUNTIFS('OB History S3'!$B:$B,$A$55,'OB History S3'!N:N, 1)</f>
        <v>17</v>
      </c>
      <c r="X55" s="2">
        <f>COUNTIFS('OB History S3'!$B:$B,$A$55,'OB History S3'!O:O, 1)</f>
        <v>3</v>
      </c>
      <c r="Y55" s="2">
        <f>COUNTIFS('OB History S3'!$B:$B,$A$55,'OB History S3'!P:P, 1)</f>
        <v>2</v>
      </c>
      <c r="Z55" s="2">
        <f>COUNTIFS('OB History S3'!$B:$B,$A$55,'OB History S3'!Q:Q, 1)</f>
        <v>1</v>
      </c>
      <c r="AA55" s="2">
        <f>COUNTIFS('OB History S3'!$B:$B,$A$55,'OB History S3'!R:R, 1)</f>
        <v>2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6</v>
      </c>
      <c r="AG55" s="2">
        <f>COUNTIFS('OB History S3'!$B:$B,$A$55,'OB History S3'!X:X, 1)</f>
        <v>14</v>
      </c>
      <c r="AH55" s="2">
        <f>COUNTIFS('OB History S3'!$B:$B,$A$55,'OB History S3'!Y:Y, 1)</f>
        <v>19</v>
      </c>
      <c r="AI55" s="2">
        <f>COUNTIFS('OB History S3'!$B:$B,$A$55,'OB History S3'!Z:Z, 1)</f>
        <v>18</v>
      </c>
    </row>
    <row r="56" spans="1:35" x14ac:dyDescent="0.25">
      <c r="A56" s="1" t="s">
        <v>6</v>
      </c>
      <c r="B56" s="6" t="s">
        <v>98</v>
      </c>
      <c r="C56" s="2" t="s">
        <v>70</v>
      </c>
      <c r="D56" s="5">
        <v>3</v>
      </c>
      <c r="E56" s="5"/>
      <c r="F56" s="5"/>
      <c r="G56" s="5"/>
      <c r="H56" s="12">
        <f>SUMIFS('OB History S3'!C:C,'OB History S3'!B:B,A56)</f>
        <v>616</v>
      </c>
      <c r="I56" s="4">
        <f>AVERAGEIFS('OB History S3'!C:C,'OB History S3'!B:B,A56)</f>
        <v>26.782608695652176</v>
      </c>
      <c r="J56" s="13">
        <f t="array" ref="J56">MAX(IF('OB History S3'!B:B=A56, 'OB History S3'!C:C))</f>
        <v>55</v>
      </c>
      <c r="K56" s="12">
        <f>COUNTIFS('OB History S3'!B:B,A56,'OB History S3'!D:D, 1)</f>
        <v>11</v>
      </c>
      <c r="L56" s="2">
        <f>COUNTIFS('OB History S3'!B:B,A56,'OB History S3'!D:D, 0)</f>
        <v>12</v>
      </c>
      <c r="M56" s="42">
        <f>LOOKUP(2, 1/('OB History S3'!$B:$B=A56), 'OB History S3'!$AD:$AD)</f>
        <v>0.47826086956521741</v>
      </c>
      <c r="N56" s="12">
        <f>SUMIFS('OB History S3'!F:F,'OB History S3'!B:B,A56)</f>
        <v>47</v>
      </c>
      <c r="O56" s="2">
        <f>SUMIFS('OB History S3'!E:E,'OB History S3'!B:B,A56)-N56</f>
        <v>49</v>
      </c>
      <c r="P56" s="42">
        <f>LOOKUP(2, 1/('OB History S3'!$B:$B=A56), 'OB History S3'!$AB:$AB)</f>
        <v>0.48478260869565221</v>
      </c>
      <c r="Q56" s="12">
        <f>SUMIFS('OB History S3'!H:H,'OB History S3'!B:B,A56)</f>
        <v>207</v>
      </c>
      <c r="R56" s="2">
        <f>SUMIFS('OB History S3'!G:G,'OB History S3'!B:B,A56)-Q56</f>
        <v>189</v>
      </c>
      <c r="S56" s="42">
        <f>LOOKUP(2, 1/('OB History S3'!$B:$B=A56), 'OB History S3'!$AC:$AC)</f>
        <v>0.52391304347826095</v>
      </c>
      <c r="T56" s="2">
        <f>COUNTIFS('OB History S3'!$B:$B,$A$56,'OB History S3'!K:K, 1)</f>
        <v>5</v>
      </c>
      <c r="U56" s="2">
        <f>COUNTIFS('OB History S3'!$B:$B,$A$56,'OB History S3'!L:L, 1)</f>
        <v>2</v>
      </c>
      <c r="V56" s="2">
        <f>COUNTIFS('OB History S3'!$B:$B,$A$56,'OB History S3'!M:M, 1)</f>
        <v>5</v>
      </c>
      <c r="W56" s="2">
        <f>COUNTIFS('OB History S3'!$B:$B,$A$56,'OB History S3'!N:N, 1)</f>
        <v>4</v>
      </c>
      <c r="X56" s="2">
        <f>COUNTIFS('OB History S3'!$B:$B,$A$56,'OB History S3'!O:O, 1)</f>
        <v>2</v>
      </c>
      <c r="Y56" s="2">
        <f>COUNTIFS('OB History S3'!$B:$B,$A$56,'OB History S3'!P:P, 1)</f>
        <v>3</v>
      </c>
      <c r="Z56" s="2">
        <f>COUNTIFS('OB History S3'!$B:$B,$A$56,'OB History S3'!Q:Q, 1)</f>
        <v>2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4</v>
      </c>
      <c r="AG56" s="2">
        <f>COUNTIFS('OB History S3'!$B:$B,$A$56,'OB History S3'!X:X, 1)</f>
        <v>4</v>
      </c>
      <c r="AH56" s="2">
        <f>COUNTIFS('OB History S3'!$B:$B,$A$56,'OB History S3'!Y:Y, 1)</f>
        <v>9</v>
      </c>
      <c r="AI56" s="2">
        <f>COUNTIFS('OB History S3'!$B:$B,$A$56,'OB History S3'!Z:Z, 1)</f>
        <v>7</v>
      </c>
    </row>
    <row r="57" spans="1:35" x14ac:dyDescent="0.25">
      <c r="A57" s="1" t="s">
        <v>16</v>
      </c>
      <c r="B57" s="6" t="s">
        <v>54</v>
      </c>
      <c r="C57" s="2" t="s">
        <v>70</v>
      </c>
      <c r="D57" s="5"/>
      <c r="E57" s="5"/>
      <c r="F57" s="5"/>
      <c r="G57" s="5"/>
      <c r="H57" s="12">
        <f>SUMIFS('OB History S3'!C:C,'OB History S3'!B:B,A57)</f>
        <v>249</v>
      </c>
      <c r="I57" s="4">
        <f>AVERAGEIFS('OB History S3'!C:C,'OB History S3'!B:B,A57)</f>
        <v>24.9</v>
      </c>
      <c r="J57" s="13">
        <f t="array" ref="J57">MAX(IF('OB History S3'!B:B=A57, 'OB History S3'!C:C))</f>
        <v>42</v>
      </c>
      <c r="K57" s="12">
        <f>COUNTIFS('OB History S3'!B:B,A57,'OB History S3'!D:D, 1)</f>
        <v>5</v>
      </c>
      <c r="L57" s="2">
        <f>COUNTIFS('OB History S3'!B:B,A57,'OB History S3'!D:D, 0)</f>
        <v>5</v>
      </c>
      <c r="M57" s="42">
        <f>LOOKUP(2, 1/('OB History S3'!$B:$B=A57), 'OB History S3'!$AD:$AD)</f>
        <v>0.5</v>
      </c>
      <c r="N57" s="12">
        <f>SUMIFS('OB History S3'!F:F,'OB History S3'!B:B,A57)</f>
        <v>18</v>
      </c>
      <c r="O57" s="2">
        <f>SUMIFS('OB History S3'!E:E,'OB History S3'!B:B,A57)-N57</f>
        <v>22</v>
      </c>
      <c r="P57" s="42">
        <f>LOOKUP(2, 1/('OB History S3'!$B:$B=A57), 'OB History S3'!$AB:$AB)</f>
        <v>0.43</v>
      </c>
      <c r="Q57" s="12">
        <f>SUMIFS('OB History S3'!H:H,'OB History S3'!B:B,A57)</f>
        <v>82</v>
      </c>
      <c r="R57" s="2">
        <f>SUMIFS('OB History S3'!G:G,'OB History S3'!B:B,A57)-Q57</f>
        <v>92</v>
      </c>
      <c r="S57" s="42">
        <f>LOOKUP(2, 1/('OB History S3'!$B:$B=A57), 'OB History S3'!$AC:$AC)</f>
        <v>0.46000000000000008</v>
      </c>
      <c r="T57" s="2">
        <f>COUNTIFS('OB History S3'!$B:$B,$A$57,'OB History S3'!K:K, 1)</f>
        <v>1</v>
      </c>
      <c r="U57" s="2">
        <f>COUNTIFS('OB History S3'!$B:$B,$A$57,'OB History S3'!L:L, 1)</f>
        <v>1</v>
      </c>
      <c r="V57" s="2">
        <f>COUNTIFS('OB History S3'!$B:$B,$A$57,'OB History S3'!M:M, 1)</f>
        <v>0</v>
      </c>
      <c r="W57" s="2">
        <f>COUNTIFS('OB History S3'!$B:$B,$A$57,'OB History S3'!N:N, 1)</f>
        <v>0</v>
      </c>
      <c r="X57" s="2">
        <f>COUNTIFS('OB History S3'!$B:$B,$A$57,'OB History S3'!O:O, 1)</f>
        <v>0</v>
      </c>
      <c r="Y57" s="2">
        <f>COUNTIFS('OB History S3'!$B:$B,$A$57,'OB History S3'!P:P, 1)</f>
        <v>1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1</v>
      </c>
      <c r="AD57" s="2">
        <f>COUNTIFS('OB History S3'!$B:$B,$A$57,'OB History S3'!U:U, 1)</f>
        <v>1</v>
      </c>
      <c r="AE57" s="2">
        <f>COUNTIFS('OB History S3'!$B:$B,$A$57,'OB History S3'!V:V, 1)</f>
        <v>1</v>
      </c>
      <c r="AF57" s="2">
        <f>COUNTIFS('OB History S3'!$B:$B,$A$57,'OB History S3'!W:W, 1)</f>
        <v>2</v>
      </c>
      <c r="AG57" s="2">
        <f>COUNTIFS('OB History S3'!$B:$B,$A$57,'OB History S3'!X:X, 1)</f>
        <v>4</v>
      </c>
      <c r="AH57" s="2">
        <f>COUNTIFS('OB History S3'!$B:$B,$A$57,'OB History S3'!Y:Y, 1)</f>
        <v>4</v>
      </c>
      <c r="AI57" s="2">
        <f>COUNTIFS('OB History S3'!$B:$B,$A$57,'OB History S3'!Z:Z, 1)</f>
        <v>2</v>
      </c>
    </row>
    <row r="58" spans="1:35" x14ac:dyDescent="0.25">
      <c r="A58" s="1" t="s">
        <v>90</v>
      </c>
      <c r="B58" s="6" t="s">
        <v>54</v>
      </c>
      <c r="C58" s="2" t="s">
        <v>70</v>
      </c>
      <c r="D58" s="5">
        <v>5</v>
      </c>
      <c r="E58" s="5"/>
      <c r="F58" s="5"/>
      <c r="G58" s="5"/>
      <c r="H58" s="12">
        <f>SUMIFS('OB History S3'!C:C,'OB History S3'!B:B,A58)</f>
        <v>500</v>
      </c>
      <c r="I58" s="4">
        <f>AVERAGEIFS('OB History S3'!C:C,'OB History S3'!B:B,A58)</f>
        <v>26.315789473684209</v>
      </c>
      <c r="J58" s="13">
        <f t="array" ref="J58">MAX(IF('OB History S3'!B:B=A58, 'OB History S3'!C:C))</f>
        <v>44</v>
      </c>
      <c r="K58" s="12">
        <f>COUNTIFS('OB History S3'!B:B,A58,'OB History S3'!D:D, 1)</f>
        <v>10</v>
      </c>
      <c r="L58" s="2">
        <f>COUNTIFS('OB History S3'!B:B,A58,'OB History S3'!D:D, 0)</f>
        <v>9</v>
      </c>
      <c r="M58" s="42">
        <f>LOOKUP(2, 1/('OB History S3'!$B:$B=A58), 'OB History S3'!$AD:$AD)</f>
        <v>0.52631578947368418</v>
      </c>
      <c r="N58" s="12">
        <f>SUMIFS('OB History S3'!F:F,'OB History S3'!B:B,A58)</f>
        <v>43</v>
      </c>
      <c r="O58" s="2">
        <f>SUMIFS('OB History S3'!E:E,'OB History S3'!B:B,A58)-N58</f>
        <v>37</v>
      </c>
      <c r="P58" s="42">
        <f>LOOKUP(2, 1/('OB History S3'!$B:$B=A58), 'OB History S3'!$AB:$AB)</f>
        <v>0.5552631578947369</v>
      </c>
      <c r="Q58" s="12">
        <f>SUMIFS('OB History S3'!H:H,'OB History S3'!B:B,A58)</f>
        <v>175</v>
      </c>
      <c r="R58" s="2">
        <f>SUMIFS('OB History S3'!G:G,'OB History S3'!B:B,A58)-Q58</f>
        <v>156</v>
      </c>
      <c r="S58" s="42">
        <f>LOOKUP(2, 1/('OB History S3'!$B:$B=A58), 'OB History S3'!$AC:$AC)</f>
        <v>0.54000000000000015</v>
      </c>
      <c r="T58" s="2">
        <f>COUNTIFS('OB History S3'!$B:$B,$A$58,'OB History S3'!K:K, 1)</f>
        <v>4</v>
      </c>
      <c r="U58" s="2">
        <f>COUNTIFS('OB History S3'!$B:$B,$A$58,'OB History S3'!L:L, 1)</f>
        <v>3</v>
      </c>
      <c r="V58" s="2">
        <f>COUNTIFS('OB History S3'!$B:$B,$A$58,'OB History S3'!M:M, 1)</f>
        <v>2</v>
      </c>
      <c r="W58" s="2">
        <f>COUNTIFS('OB History S3'!$B:$B,$A$58,'OB History S3'!N:N, 1)</f>
        <v>4</v>
      </c>
      <c r="X58" s="2">
        <f>COUNTIFS('OB History S3'!$B:$B,$A$58,'OB History S3'!O:O, 1)</f>
        <v>2</v>
      </c>
      <c r="Y58" s="2">
        <f>COUNTIFS('OB History S3'!$B:$B,$A$58,'OB History S3'!P:P, 1)</f>
        <v>2</v>
      </c>
      <c r="Z58" s="2">
        <f>COUNTIFS('OB History S3'!$B:$B,$A$58,'OB History S3'!Q:Q, 1)</f>
        <v>0</v>
      </c>
      <c r="AA58" s="2">
        <f>COUNTIFS('OB History S3'!$B:$B,$A$58,'OB History S3'!R:R, 1)</f>
        <v>2</v>
      </c>
      <c r="AB58" s="2">
        <f>COUNTIFS('OB History S3'!$B:$B,$A$58,'OB History S3'!S:S, 1)</f>
        <v>1</v>
      </c>
      <c r="AC58" s="2">
        <f>COUNTIFS('OB History S3'!$B:$B,$A$58,'OB History S3'!T:T, 1)</f>
        <v>1</v>
      </c>
      <c r="AD58" s="2">
        <f>COUNTIFS('OB History S3'!$B:$B,$A$58,'OB History S3'!U:U, 1)</f>
        <v>1</v>
      </c>
      <c r="AE58" s="2">
        <f>COUNTIFS('OB History S3'!$B:$B,$A$58,'OB History S3'!V:V, 1)</f>
        <v>0</v>
      </c>
      <c r="AF58" s="2">
        <f>COUNTIFS('OB History S3'!$B:$B,$A$58,'OB History S3'!W:W, 1)</f>
        <v>0</v>
      </c>
      <c r="AG58" s="2">
        <f>COUNTIFS('OB History S3'!$B:$B,$A$58,'OB History S3'!X:X, 1)</f>
        <v>12</v>
      </c>
      <c r="AH58" s="2">
        <f>COUNTIFS('OB History S3'!$B:$B,$A$58,'OB History S3'!Y:Y, 1)</f>
        <v>5</v>
      </c>
      <c r="AI58" s="2">
        <f>COUNTIFS('OB History S3'!$B:$B,$A$58,'OB History S3'!Z:Z, 1)</f>
        <v>4</v>
      </c>
    </row>
    <row r="59" spans="1:35" x14ac:dyDescent="0.25">
      <c r="A59" s="1" t="s">
        <v>13</v>
      </c>
      <c r="B59" s="6" t="s">
        <v>98</v>
      </c>
      <c r="C59" s="1" t="s">
        <v>132</v>
      </c>
      <c r="D59" s="5">
        <v>2</v>
      </c>
      <c r="E59" s="5">
        <v>3</v>
      </c>
      <c r="F59" s="5"/>
      <c r="G59" s="5"/>
      <c r="H59" s="12">
        <f>SUMIFS('OB History S3'!C:C,'OB History S3'!B:B,A59)</f>
        <v>663</v>
      </c>
      <c r="I59" s="4">
        <f>AVERAGEIFS('OB History S3'!C:C,'OB History S3'!B:B,A59)</f>
        <v>24.555555555555557</v>
      </c>
      <c r="J59" s="13">
        <f t="array" ref="J59">MAX(IF('OB History S3'!B:B=A59, 'OB History S3'!C:C))</f>
        <v>47</v>
      </c>
      <c r="K59" s="12">
        <f>COUNTIFS('OB History S3'!B:B,A59,'OB History S3'!D:D, 1)</f>
        <v>9</v>
      </c>
      <c r="L59" s="2">
        <f>COUNTIFS('OB History S3'!B:B,A59,'OB History S3'!D:D, 0)</f>
        <v>18</v>
      </c>
      <c r="M59" s="42">
        <f>LOOKUP(2, 1/('OB History S3'!$B:$B=A59), 'OB History S3'!$AD:$AD)</f>
        <v>0.33333333333333331</v>
      </c>
      <c r="N59" s="12">
        <f>SUMIFS('OB History S3'!F:F,'OB History S3'!B:B,A59)</f>
        <v>50</v>
      </c>
      <c r="O59" s="2">
        <f>SUMIFS('OB History S3'!E:E,'OB History S3'!B:B,A59)-N59</f>
        <v>66</v>
      </c>
      <c r="P59" s="42">
        <f>LOOKUP(2, 1/('OB History S3'!$B:$B=A59), 'OB History S3'!$AB:$AB)</f>
        <v>0.42777777777777776</v>
      </c>
      <c r="Q59" s="12">
        <f>SUMIFS('OB History S3'!H:H,'OB History S3'!B:B,A59)</f>
        <v>229</v>
      </c>
      <c r="R59" s="2">
        <f>SUMIFS('OB History S3'!G:G,'OB History S3'!B:B,A59)-Q59</f>
        <v>261</v>
      </c>
      <c r="S59" s="42">
        <f>LOOKUP(2, 1/('OB History S3'!$B:$B=A59), 'OB History S3'!$AC:$AC)</f>
        <v>0.46370370370370373</v>
      </c>
      <c r="T59" s="2">
        <f>COUNTIFS('OB History S3'!$B:$B,$A$59,'OB History S3'!K:K, 1)</f>
        <v>5</v>
      </c>
      <c r="U59" s="2">
        <f>COUNTIFS('OB History S3'!$B:$B,$A$59,'OB History S3'!L:L, 1)</f>
        <v>2</v>
      </c>
      <c r="V59" s="2">
        <f>COUNTIFS('OB History S3'!$B:$B,$A$59,'OB History S3'!M:M, 1)</f>
        <v>1</v>
      </c>
      <c r="W59" s="2">
        <f>COUNTIFS('OB History S3'!$B:$B,$A$59,'OB History S3'!N:N, 1)</f>
        <v>7</v>
      </c>
      <c r="X59" s="2">
        <f>COUNTIFS('OB History S3'!$B:$B,$A$59,'OB History S3'!O:O, 1)</f>
        <v>1</v>
      </c>
      <c r="Y59" s="2">
        <f>COUNTIFS('OB History S3'!$B:$B,$A$59,'OB History S3'!P:P, 1)</f>
        <v>1</v>
      </c>
      <c r="Z59" s="2">
        <f>COUNTIFS('OB History S3'!$B:$B,$A$59,'OB History S3'!Q:Q, 1)</f>
        <v>1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1</v>
      </c>
      <c r="AE59" s="2">
        <f>COUNTIFS('OB History S3'!$B:$B,$A$59,'OB History S3'!V:V, 1)</f>
        <v>1</v>
      </c>
      <c r="AF59" s="2">
        <f>COUNTIFS('OB History S3'!$B:$B,$A$59,'OB History S3'!W:W, 1)</f>
        <v>5</v>
      </c>
      <c r="AG59" s="2">
        <f>COUNTIFS('OB History S3'!$B:$B,$A$59,'OB History S3'!X:X, 1)</f>
        <v>12</v>
      </c>
      <c r="AH59" s="2">
        <f>COUNTIFS('OB History S3'!$B:$B,$A$59,'OB History S3'!Y:Y, 1)</f>
        <v>7</v>
      </c>
      <c r="AI59" s="2">
        <f>COUNTIFS('OB History S3'!$B:$B,$A$59,'OB History S3'!Z:Z, 1)</f>
        <v>4</v>
      </c>
    </row>
    <row r="60" spans="1:35" x14ac:dyDescent="0.25">
      <c r="A60" s="1" t="s">
        <v>64</v>
      </c>
      <c r="B60" s="2" t="s">
        <v>70</v>
      </c>
      <c r="C60" s="2" t="s">
        <v>70</v>
      </c>
      <c r="D60" s="5"/>
      <c r="E60" s="5"/>
      <c r="F60" s="5"/>
      <c r="G60" s="5"/>
      <c r="H60" s="12">
        <f>SUMIFS('OB History S3'!C:C,'OB History S3'!B:B,A60)</f>
        <v>58</v>
      </c>
      <c r="I60" s="4">
        <f>AVERAGEIFS('OB History S3'!C:C,'OB History S3'!B:B,A60)</f>
        <v>11.6</v>
      </c>
      <c r="J60" s="13">
        <f t="array" ref="J60">MAX(IF('OB History S3'!B:B=A60, 'OB History S3'!C:C))</f>
        <v>24</v>
      </c>
      <c r="K60" s="12">
        <f>COUNTIFS('OB History S3'!B:B,A60,'OB History S3'!D:D, 1)</f>
        <v>1</v>
      </c>
      <c r="L60" s="2">
        <f>COUNTIFS('OB History S3'!B:B,A60,'OB History S3'!D:D, 0)</f>
        <v>4</v>
      </c>
      <c r="M60" s="42">
        <f>LOOKUP(2, 1/('OB History S3'!$B:$B=A60), 'OB History S3'!$AD:$AD)</f>
        <v>0.2</v>
      </c>
      <c r="N60" s="12">
        <f>SUMIFS('OB History S3'!F:F,'OB History S3'!B:B,A60)</f>
        <v>9</v>
      </c>
      <c r="O60" s="2">
        <f>SUMIFS('OB History S3'!E:E,'OB History S3'!B:B,A60)-N60</f>
        <v>14</v>
      </c>
      <c r="P60" s="42">
        <f>LOOKUP(2, 1/('OB History S3'!$B:$B=A60), 'OB History S3'!$AB:$AB)</f>
        <v>0.38</v>
      </c>
      <c r="Q60" s="12">
        <f>SUMIFS('OB History S3'!H:H,'OB History S3'!B:B,A60)</f>
        <v>42</v>
      </c>
      <c r="R60" s="2">
        <f>SUMIFS('OB History S3'!G:G,'OB History S3'!B:B,A60)-Q60</f>
        <v>52</v>
      </c>
      <c r="S60" s="42">
        <f>LOOKUP(2, 1/('OB History S3'!$B:$B=A60), 'OB History S3'!$AC:$AC)</f>
        <v>0.438</v>
      </c>
      <c r="T60" s="2">
        <f>COUNTIFS('OB History S3'!$B:$B,$A$60,'OB History S3'!K:K, 1)</f>
        <v>0</v>
      </c>
      <c r="U60" s="2">
        <f>COUNTIFS('OB History S3'!$B:$B,$A$60,'OB History S3'!L:L, 1)</f>
        <v>2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1</v>
      </c>
      <c r="Y60" s="2">
        <f>COUNTIFS('OB History S3'!$B:$B,$A$60,'OB History S3'!P:P, 1)</f>
        <v>0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0</v>
      </c>
      <c r="AD60" s="2">
        <f>COUNTIFS('OB History S3'!$B:$B,$A$60,'OB History S3'!U:U, 1)</f>
        <v>0</v>
      </c>
      <c r="AE60" s="2">
        <f>COUNTIFS('OB History S3'!$B:$B,$A$60,'OB History S3'!V:V, 1)</f>
        <v>0</v>
      </c>
      <c r="AF60" s="2">
        <f>COUNTIFS('OB History S3'!$B:$B,$A$60,'OB History S3'!W:W, 1)</f>
        <v>0</v>
      </c>
      <c r="AG60" s="2">
        <f>COUNTIFS('OB History S3'!$B:$B,$A$60,'OB History S3'!X:X, 1)</f>
        <v>2</v>
      </c>
      <c r="AH60" s="2">
        <f>COUNTIFS('OB History S3'!$B:$B,$A$60,'OB History S3'!Y:Y, 1)</f>
        <v>3</v>
      </c>
      <c r="AI60" s="2">
        <f>COUNTIFS('OB History S3'!$B:$B,$A$60,'OB History S3'!Z:Z, 1)</f>
        <v>1</v>
      </c>
    </row>
    <row r="61" spans="1:35" x14ac:dyDescent="0.25">
      <c r="A61" s="1" t="s">
        <v>4</v>
      </c>
      <c r="B61" s="6" t="s">
        <v>54</v>
      </c>
      <c r="C61" s="2" t="s">
        <v>70</v>
      </c>
      <c r="D61" s="5">
        <v>4</v>
      </c>
      <c r="E61" s="5"/>
      <c r="F61" s="5"/>
      <c r="G61" s="5"/>
      <c r="H61" s="12">
        <f>SUMIFS('OB History S3'!C:C,'OB History S3'!B:B,A61)</f>
        <v>191</v>
      </c>
      <c r="I61" s="4">
        <f>AVERAGEIFS('OB History S3'!C:C,'OB History S3'!B:B,A61)</f>
        <v>38.200000000000003</v>
      </c>
      <c r="J61" s="13">
        <f t="array" ref="J61">MAX(IF('OB History S3'!B:B=A61, 'OB History S3'!C:C))</f>
        <v>53</v>
      </c>
      <c r="K61" s="12">
        <f>COUNTIFS('OB History S3'!B:B,A61,'OB History S3'!D:D, 1)</f>
        <v>4</v>
      </c>
      <c r="L61" s="2">
        <f>COUNTIFS('OB History S3'!B:B,A61,'OB History S3'!D:D, 0)</f>
        <v>1</v>
      </c>
      <c r="M61" s="42">
        <f>LOOKUP(2, 1/('OB History S3'!$B:$B=A61), 'OB History S3'!$AD:$AD)</f>
        <v>0.8</v>
      </c>
      <c r="N61" s="12">
        <f>SUMIFS('OB History S3'!F:F,'OB History S3'!B:B,A61)</f>
        <v>14</v>
      </c>
      <c r="O61" s="2">
        <f>SUMIFS('OB History S3'!E:E,'OB History S3'!B:B,A61)-N61</f>
        <v>10</v>
      </c>
      <c r="P61" s="42">
        <f>LOOKUP(2, 1/('OB History S3'!$B:$B=A61), 'OB History S3'!$AB:$AB)</f>
        <v>0.59000000000000008</v>
      </c>
      <c r="Q61" s="12">
        <f>SUMIFS('OB History S3'!H:H,'OB History S3'!B:B,A61)</f>
        <v>55</v>
      </c>
      <c r="R61" s="2">
        <f>SUMIFS('OB History S3'!G:G,'OB History S3'!B:B,A61)-Q61</f>
        <v>40</v>
      </c>
      <c r="S61" s="42">
        <f>LOOKUP(2, 1/('OB History S3'!$B:$B=A61), 'OB History S3'!$AC:$AC)</f>
        <v>0.58600000000000008</v>
      </c>
      <c r="T61" s="2">
        <f>COUNTIFS('OB History S3'!$B:$B,$A$61,'OB History S3'!K:K, 1)</f>
        <v>3</v>
      </c>
      <c r="U61" s="2">
        <f>COUNTIFS('OB History S3'!$B:$B,$A$61,'OB History S3'!L:L, 1)</f>
        <v>0</v>
      </c>
      <c r="V61" s="2">
        <f>COUNTIFS('OB History S3'!$B:$B,$A$61,'OB History S3'!M:M, 1)</f>
        <v>1</v>
      </c>
      <c r="W61" s="2">
        <f>COUNTIFS('OB History S3'!$B:$B,$A$61,'OB History S3'!N:N, 1)</f>
        <v>2</v>
      </c>
      <c r="X61" s="2">
        <f>COUNTIFS('OB History S3'!$B:$B,$A$61,'OB History S3'!O:O, 1)</f>
        <v>2</v>
      </c>
      <c r="Y61" s="2">
        <f>COUNTIFS('OB History S3'!$B:$B,$A$61,'OB History S3'!P:P, 1)</f>
        <v>1</v>
      </c>
      <c r="Z61" s="2">
        <f>COUNTIFS('OB History S3'!$B:$B,$A$61,'OB History S3'!Q:Q, 1)</f>
        <v>0</v>
      </c>
      <c r="AA61" s="2">
        <f>COUNTIFS('OB History S3'!$B:$B,$A$61,'OB History S3'!R:R, 1)</f>
        <v>1</v>
      </c>
      <c r="AB61" s="2">
        <f>COUNTIFS('OB History S3'!$B:$B,$A$61,'OB History S3'!S:S, 1)</f>
        <v>0</v>
      </c>
      <c r="AC61" s="2">
        <f>COUNTIFS('OB History S3'!$B:$B,$A$61,'OB History S3'!T:T, 1)</f>
        <v>0</v>
      </c>
      <c r="AD61" s="2">
        <f>COUNTIFS('OB History S3'!$B:$B,$A$61,'OB History S3'!U:U, 1)</f>
        <v>0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</v>
      </c>
      <c r="AH61" s="2">
        <f>COUNTIFS('OB History S3'!$B:$B,$A$61,'OB History S3'!Y:Y, 1)</f>
        <v>0</v>
      </c>
      <c r="AI61" s="2">
        <f>COUNTIFS('OB History S3'!$B:$B,$A$61,'OB History S3'!Z:Z, 1)</f>
        <v>2</v>
      </c>
    </row>
    <row r="62" spans="1:35" x14ac:dyDescent="0.25">
      <c r="A62" s="1" t="s">
        <v>88</v>
      </c>
      <c r="B62" s="6" t="s">
        <v>70</v>
      </c>
      <c r="C62" s="2" t="s">
        <v>70</v>
      </c>
      <c r="D62" s="5"/>
      <c r="E62" s="5"/>
      <c r="F62" s="5"/>
      <c r="G62" s="5"/>
      <c r="H62" s="12">
        <f>SUMIFS('OB History S3'!C:C,'OB History S3'!B:B,A62)</f>
        <v>210</v>
      </c>
      <c r="I62" s="4">
        <f>AVERAGEIFS('OB History S3'!C:C,'OB History S3'!B:B,A62)</f>
        <v>19.09090909090909</v>
      </c>
      <c r="J62" s="13">
        <f t="array" ref="J62">MAX(IF('OB History S3'!B:B=A62, 'OB History S3'!C:C))</f>
        <v>37</v>
      </c>
      <c r="K62" s="12">
        <f>COUNTIFS('OB History S3'!B:B,A62,'OB History S3'!D:D, 1)</f>
        <v>7</v>
      </c>
      <c r="L62" s="2">
        <f>COUNTIFS('OB History S3'!B:B,A62,'OB History S3'!D:D, 0)</f>
        <v>4</v>
      </c>
      <c r="M62" s="42">
        <f>LOOKUP(2, 1/('OB History S3'!$B:$B=A62), 'OB History S3'!$AD:$AD)</f>
        <v>0.63636363636363635</v>
      </c>
      <c r="N62" s="12">
        <f>SUMIFS('OB History S3'!F:F,'OB History S3'!B:B,A62)</f>
        <v>27</v>
      </c>
      <c r="O62" s="2">
        <f>SUMIFS('OB History S3'!E:E,'OB History S3'!B:B,A62)-N62</f>
        <v>23</v>
      </c>
      <c r="P62" s="42">
        <f>LOOKUP(2, 1/('OB History S3'!$B:$B=A62), 'OB History S3'!$AB:$AB)</f>
        <v>0.54090909090909089</v>
      </c>
      <c r="Q62" s="12">
        <f>SUMIFS('OB History S3'!H:H,'OB History S3'!B:B,A62)</f>
        <v>108</v>
      </c>
      <c r="R62" s="2">
        <f>SUMIFS('OB History S3'!G:G,'OB History S3'!B:B,A62)-Q62</f>
        <v>101</v>
      </c>
      <c r="S62" s="42">
        <f>LOOKUP(2, 1/('OB History S3'!$B:$B=A62), 'OB History S3'!$AC:$AC)</f>
        <v>0.51727272727272722</v>
      </c>
      <c r="T62" s="2">
        <f>COUNTIFS('OB History S3'!$B:$B,$A$62,'OB History S3'!K:K, 1)</f>
        <v>4</v>
      </c>
      <c r="U62" s="2">
        <f>COUNTIFS('OB History S3'!$B:$B,$A$62,'OB History S3'!L:L, 1)</f>
        <v>3</v>
      </c>
      <c r="V62" s="2">
        <f>COUNTIFS('OB History S3'!$B:$B,$A$62,'OB History S3'!M:M, 1)</f>
        <v>1</v>
      </c>
      <c r="W62" s="2">
        <f>COUNTIFS('OB History S3'!$B:$B,$A$62,'OB History S3'!N:N, 1)</f>
        <v>1</v>
      </c>
      <c r="X62" s="2">
        <f>COUNTIFS('OB History S3'!$B:$B,$A$62,'OB History S3'!O:O, 1)</f>
        <v>4</v>
      </c>
      <c r="Y62" s="2">
        <f>COUNTIFS('OB History S3'!$B:$B,$A$62,'OB History S3'!P:P, 1)</f>
        <v>1</v>
      </c>
      <c r="Z62" s="2">
        <f>COUNTIFS('OB History S3'!$B:$B,$A$62,'OB History S3'!Q:Q, 1)</f>
        <v>1</v>
      </c>
      <c r="AA62" s="2">
        <f>COUNTIFS('OB History S3'!$B:$B,$A$62,'OB History S3'!R:R, 1)</f>
        <v>0</v>
      </c>
      <c r="AB62" s="2">
        <f>COUNTIFS('OB History S3'!$B:$B,$A$62,'OB History S3'!S:S, 1)</f>
        <v>0</v>
      </c>
      <c r="AC62" s="2">
        <f>COUNTIFS('OB History S3'!$B:$B,$A$62,'OB History S3'!T:T, 1)</f>
        <v>0</v>
      </c>
      <c r="AD62" s="2">
        <f>COUNTIFS('OB History S3'!$B:$B,$A$62,'OB History S3'!U:U, 1)</f>
        <v>0</v>
      </c>
      <c r="AE62" s="2">
        <f>COUNTIFS('OB History S3'!$B:$B,$A$62,'OB History S3'!V:V, 1)</f>
        <v>0</v>
      </c>
      <c r="AF62" s="2">
        <f>COUNTIFS('OB History S3'!$B:$B,$A$62,'OB History S3'!W:W, 1)</f>
        <v>2</v>
      </c>
      <c r="AG62" s="2">
        <f>COUNTIFS('OB History S3'!$B:$B,$A$62,'OB History S3'!X:X, 1)</f>
        <v>5</v>
      </c>
      <c r="AH62" s="2">
        <f>COUNTIFS('OB History S3'!$B:$B,$A$62,'OB History S3'!Y:Y, 1)</f>
        <v>2</v>
      </c>
      <c r="AI62" s="2">
        <f>COUNTIFS('OB History S3'!$B:$B,$A$62,'OB History S3'!Z:Z, 1)</f>
        <v>3</v>
      </c>
    </row>
    <row r="63" spans="1:35" x14ac:dyDescent="0.25">
      <c r="A63" s="1" t="s">
        <v>49</v>
      </c>
      <c r="B63" s="6" t="s">
        <v>70</v>
      </c>
      <c r="C63" s="1" t="s">
        <v>70</v>
      </c>
      <c r="D63" s="5">
        <v>1</v>
      </c>
      <c r="E63" s="5"/>
      <c r="F63" s="5"/>
      <c r="G63" s="5"/>
      <c r="H63" s="12">
        <f>SUMIFS('OB History S3'!C:C,'OB History S3'!B:B,A63)</f>
        <v>136</v>
      </c>
      <c r="I63" s="4">
        <f>AVERAGEIFS('OB History S3'!C:C,'OB History S3'!B:B,A63)</f>
        <v>12.363636363636363</v>
      </c>
      <c r="J63" s="13">
        <f t="array" ref="J63">MAX(IF('OB History S3'!B:B=A63, 'OB History S3'!C:C))</f>
        <v>20</v>
      </c>
      <c r="K63" s="12">
        <f>COUNTIFS('OB History S3'!B:B,A63,'OB History S3'!D:D, 1)</f>
        <v>5</v>
      </c>
      <c r="L63" s="2">
        <f>COUNTIFS('OB History S3'!B:B,A63,'OB History S3'!D:D, 0)</f>
        <v>6</v>
      </c>
      <c r="M63" s="42">
        <f>LOOKUP(2, 1/('OB History S3'!$B:$B=A63), 'OB History S3'!$AD:$AD)</f>
        <v>0.45454545454545453</v>
      </c>
      <c r="N63" s="12">
        <f>SUMIFS('OB History S3'!F:F,'OB History S3'!B:B,A63)</f>
        <v>23</v>
      </c>
      <c r="O63" s="2">
        <f>SUMIFS('OB History S3'!E:E,'OB History S3'!B:B,A63)-N63</f>
        <v>26</v>
      </c>
      <c r="P63" s="42">
        <f>LOOKUP(2, 1/('OB History S3'!$B:$B=A63), 'OB History S3'!$AB:$AB)</f>
        <v>0.45454545454545453</v>
      </c>
      <c r="Q63" s="12">
        <f>SUMIFS('OB History S3'!H:H,'OB History S3'!B:B,A63)</f>
        <v>98</v>
      </c>
      <c r="R63" s="2">
        <f>SUMIFS('OB History S3'!G:G,'OB History S3'!B:B,A63)-Q63</f>
        <v>109</v>
      </c>
      <c r="S63" s="42">
        <f>LOOKUP(2, 1/('OB History S3'!$B:$B=A63), 'OB History S3'!$AC:$AC)</f>
        <v>0.46727272727272734</v>
      </c>
      <c r="T63" s="2">
        <f>COUNTIFS('OB History S3'!$B:$B,$A$63,'OB History S3'!K:K, 1)</f>
        <v>2</v>
      </c>
      <c r="U63" s="2">
        <f>COUNTIFS('OB History S3'!$B:$B,$A$63,'OB History S3'!L:L, 1)</f>
        <v>5</v>
      </c>
      <c r="V63" s="2">
        <f>COUNTIFS('OB History S3'!$B:$B,$A$63,'OB History S3'!M:M, 1)</f>
        <v>0</v>
      </c>
      <c r="W63" s="2">
        <f>COUNTIFS('OB History S3'!$B:$B,$A$63,'OB History S3'!N:N, 1)</f>
        <v>2</v>
      </c>
      <c r="X63" s="2">
        <f>COUNTIFS('OB History S3'!$B:$B,$A$63,'OB History S3'!O:O, 1)</f>
        <v>0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1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4</v>
      </c>
      <c r="AH63" s="2">
        <f>COUNTIFS('OB History S3'!$B:$B,$A$63,'OB History S3'!Y:Y, 1)</f>
        <v>5</v>
      </c>
      <c r="AI63" s="2">
        <f>COUNTIFS('OB History S3'!$B:$B,$A$63,'OB History S3'!Z:Z, 1)</f>
        <v>4</v>
      </c>
    </row>
    <row r="64" spans="1:35" x14ac:dyDescent="0.25">
      <c r="A64" s="1" t="s">
        <v>258</v>
      </c>
      <c r="B64" s="6" t="s">
        <v>70</v>
      </c>
      <c r="C64" s="2" t="s">
        <v>70</v>
      </c>
      <c r="H64" s="12">
        <f>SUMIFS('OB History S3'!C:C,'OB History S3'!B:B,A64)</f>
        <v>17</v>
      </c>
      <c r="I64" s="4">
        <f>AVERAGEIFS('OB History S3'!C:C,'OB History S3'!B:B,A64)</f>
        <v>5.666666666666667</v>
      </c>
      <c r="J64" s="13">
        <f t="array" ref="J64">MAX(IF('OB History S3'!B:B=A64, 'OB History S3'!C:C))</f>
        <v>8</v>
      </c>
      <c r="K64" s="12">
        <f>COUNTIFS('OB History S3'!B:B,A64,'OB History S3'!D:D, 1)</f>
        <v>2</v>
      </c>
      <c r="L64" s="2">
        <f>COUNTIFS('OB History S3'!B:B,A64,'OB History S3'!D:D, 0)</f>
        <v>1</v>
      </c>
      <c r="M64" s="42">
        <f>LOOKUP(2, 1/('OB History S3'!$B:$B=A64), 'OB History S3'!$AD:$AD)</f>
        <v>0.66666666666666663</v>
      </c>
      <c r="N64" s="12">
        <f>SUMIFS('OB History S3'!F:F,'OB History S3'!B:B,A64)</f>
        <v>8</v>
      </c>
      <c r="O64" s="2">
        <f>SUMIFS('OB History S3'!E:E,'OB History S3'!B:B,A64)-N64</f>
        <v>7</v>
      </c>
      <c r="P64" s="42">
        <f>LOOKUP(2, 1/('OB History S3'!$B:$B=A64), 'OB History S3'!$AB:$AB)</f>
        <v>0.53333333333333333</v>
      </c>
      <c r="Q64" s="12">
        <f>SUMIFS('OB History S3'!H:H,'OB History S3'!B:B,A64)</f>
        <v>34</v>
      </c>
      <c r="R64" s="2">
        <f>SUMIFS('OB History S3'!G:G,'OB History S3'!B:B,A64)-Q64</f>
        <v>27</v>
      </c>
      <c r="S64" s="42">
        <f>LOOKUP(2, 1/('OB History S3'!$B:$B=A64), 'OB History S3'!$AC:$AC)</f>
        <v>0.56000000000000005</v>
      </c>
      <c r="T64" s="2">
        <f>COUNTIFS('OB History S3'!$B:$B,$A$64,'OB History S3'!K:K, 1)</f>
        <v>1</v>
      </c>
      <c r="U64" s="2">
        <f>COUNTIFS('OB History S3'!$B:$B,$A$64,'OB History S3'!L:L, 1)</f>
        <v>1</v>
      </c>
      <c r="V64" s="2">
        <f>COUNTIFS('OB History S3'!$B:$B,$A$64,'OB History S3'!M:M, 1)</f>
        <v>0</v>
      </c>
      <c r="W64" s="2">
        <f>COUNTIFS('OB History S3'!$B:$B,$A$64,'OB History S3'!N:N, 1)</f>
        <v>0</v>
      </c>
      <c r="X64" s="2">
        <f>COUNTIFS('OB History S3'!$B:$B,$A$64,'OB History S3'!O:O, 1)</f>
        <v>0</v>
      </c>
      <c r="Y64" s="2">
        <f>COUNTIFS('OB History S3'!$B:$B,$A$64,'OB History S3'!P:P, 1)</f>
        <v>0</v>
      </c>
      <c r="Z64" s="2">
        <f>COUNTIFS('OB History S3'!$B:$B,$A$64,'OB History S3'!Q:Q, 1)</f>
        <v>0</v>
      </c>
      <c r="AA64" s="2">
        <f>COUNTIFS('OB History S3'!$B:$B,$A$64,'OB History S3'!R:R, 1)</f>
        <v>0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0</v>
      </c>
      <c r="AE64" s="2">
        <f>COUNTIFS('OB History S3'!$B:$B,$A$64,'OB History S3'!V:V, 1)</f>
        <v>0</v>
      </c>
      <c r="AF64" s="2">
        <f>COUNTIFS('OB History S3'!$B:$B,$A$64,'OB History S3'!W:W, 1)</f>
        <v>0</v>
      </c>
      <c r="AG64" s="2">
        <f>COUNTIFS('OB History S3'!$B:$B,$A$64,'OB History S3'!X:X, 1)</f>
        <v>2</v>
      </c>
      <c r="AH64" s="2">
        <f>COUNTIFS('OB History S3'!$B:$B,$A$64,'OB History S3'!Y:Y, 1)</f>
        <v>2</v>
      </c>
      <c r="AI64" s="2">
        <f>COUNTIFS('OB History S3'!$B:$B,$A$64,'OB History S3'!Z:Z, 1)</f>
        <v>2</v>
      </c>
    </row>
  </sheetData>
  <autoFilter ref="A1:AI63" xr:uid="{EEC03B8F-669F-4FC0-BA62-50F3D395660C}">
    <sortState xmlns:xlrd2="http://schemas.microsoft.com/office/spreadsheetml/2017/richdata2" ref="A2:AI63">
      <sortCondition ref="A1:A6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5"/>
  <sheetViews>
    <sheetView workbookViewId="0">
      <pane ySplit="1" topLeftCell="A2" activePane="bottomLeft" state="frozen"/>
      <selection pane="bottomLeft" activeCell="H28" sqref="H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186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186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186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186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186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260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186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186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219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151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253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186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186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253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262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253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254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263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253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262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262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186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253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186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253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262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</sheetData>
  <autoFilter ref="A1:AD769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C56" sqref="C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79</v>
      </c>
      <c r="E5" s="4">
        <f>AVERAGEIFS('Tourney History'!C:C,'Tourney History'!B:B,A5)</f>
        <v>26.333333333333332</v>
      </c>
      <c r="F5" s="13">
        <f t="array" ref="F5">MAX(IF('Tourney History'!B:B=A5, 'Tourney History'!C:C))</f>
        <v>37</v>
      </c>
      <c r="G5" s="12">
        <f>COUNTIFS('Tourney History'!B:B,A5,'Tourney History'!D:D, 1)</f>
        <v>2</v>
      </c>
      <c r="H5" s="2">
        <f>COUNTIFS('Tourney History'!B:B,A5,'Tourney History'!D:D, 0)</f>
        <v>1</v>
      </c>
      <c r="I5" s="42">
        <f>LOOKUP(2, 1/('Tourney History'!$B:$B=A5), 'Tourney History'!$AD:$AD)</f>
        <v>0.66666666666666663</v>
      </c>
      <c r="J5" s="12">
        <f>SUMIFS('Tourney History'!F:F,'Tourney History'!B:B,A5)</f>
        <v>8</v>
      </c>
      <c r="K5" s="2">
        <f>SUMIFS('Tourney History'!E:E,'Tourney History'!B:B,A5)-J5</f>
        <v>7</v>
      </c>
      <c r="L5" s="42">
        <f>LOOKUP(2, 1/('Tourney History'!$B:$B=A5), 'Tourney History'!$AB:$AB)</f>
        <v>0.53333333333333333</v>
      </c>
      <c r="M5" s="12">
        <f>SUMIFS('Tourney History'!H:H,'Tourney History'!B:B,A5)</f>
        <v>27</v>
      </c>
      <c r="N5" s="2">
        <f>SUMIFS('Tourney History'!G:G,'Tourney History'!B:B,A5)-M5</f>
        <v>31</v>
      </c>
      <c r="O5" s="42">
        <f>LOOKUP(2, 1/('Tourney History'!$B:$B=A5), 'Tourney History'!$AC:$AC)</f>
        <v>0.46666666666666662</v>
      </c>
      <c r="P5" s="2">
        <f>COUNTIFS('Tourney History'!$B:$B,$A$5,'Tourney History'!K:K, 1)</f>
        <v>1</v>
      </c>
      <c r="Q5" s="2">
        <f>COUNTIFS('Tourney History'!$B:$B,$A$5,'Tourney History'!L:L, 1)</f>
        <v>1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151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186</v>
      </c>
      <c r="B10" s="6" t="s">
        <v>70</v>
      </c>
      <c r="C10" s="2" t="s">
        <v>70</v>
      </c>
      <c r="D10" s="12">
        <f>SUMIFS('Tourney History'!C:C,'Tourney History'!B:B,A10)</f>
        <v>9</v>
      </c>
      <c r="E10" s="4">
        <f>AVERAGEIFS('Tourney History'!C:C,'Tourney History'!B:B,A10)</f>
        <v>9</v>
      </c>
      <c r="F10" s="13">
        <f t="array" ref="F10">MAX(IF('Tourney History'!B:B=A10, 'Tourney History'!C:C))</f>
        <v>9</v>
      </c>
      <c r="G10" s="12">
        <f>COUNTIFS('Tourney History'!B:B,A10,'Tourney History'!D:D, 1)</f>
        <v>1</v>
      </c>
      <c r="H10" s="2">
        <f>COUNTIFS('Tourney History'!B:B,A10,'Tourney History'!D:D, 0)</f>
        <v>0</v>
      </c>
      <c r="I10" s="42">
        <f>LOOKUP(2, 1/('Tourney History'!$B:$B=A10), 'Tourney History'!$AD:$AD)</f>
        <v>1</v>
      </c>
      <c r="J10" s="12">
        <f>SUMIFS('Tourney History'!F:F,'Tourney History'!B:B,A10)</f>
        <v>3</v>
      </c>
      <c r="K10" s="2">
        <f>SUMIFS('Tourney History'!E:E,'Tourney History'!B:B,A10)-J10</f>
        <v>0</v>
      </c>
      <c r="L10" s="42">
        <f>LOOKUP(2, 1/('Tourney History'!$B:$B=A10), 'Tourney History'!$AB:$AB)</f>
        <v>1</v>
      </c>
      <c r="M10" s="12">
        <f>SUMIFS('Tourney History'!H:H,'Tourney History'!B:B,A10)</f>
        <v>9</v>
      </c>
      <c r="N10" s="2">
        <f>SUMIFS('Tourney History'!G:G,'Tourney History'!B:B,A10)-M10</f>
        <v>3</v>
      </c>
      <c r="O10" s="42">
        <f>LOOKUP(2, 1/('Tourney History'!$B:$B=A10), 'Tourney History'!$AC:$AC)</f>
        <v>0.75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1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69</v>
      </c>
      <c r="C13" s="6" t="s">
        <v>70</v>
      </c>
      <c r="D13" s="12">
        <f>SUMIFS('Tourney History'!C:C,'Tourney History'!B:B,A13)</f>
        <v>255</v>
      </c>
      <c r="E13" s="4">
        <f>AVERAGEIFS('Tourney History'!C:C,'Tourney History'!B:B,A13)</f>
        <v>19.615384615384617</v>
      </c>
      <c r="F13" s="13">
        <f t="array" ref="F13">MAX(IF('Tourney History'!B:B=A13, 'Tourney History'!C:C))</f>
        <v>44</v>
      </c>
      <c r="G13" s="12">
        <f>COUNTIFS('Tourney History'!B:B,A13,'Tourney History'!D:D, 1)</f>
        <v>7</v>
      </c>
      <c r="H13" s="2">
        <f>COUNTIFS('Tourney History'!B:B,A13,'Tourney History'!D:D, 0)</f>
        <v>6</v>
      </c>
      <c r="I13" s="42">
        <f>LOOKUP(2, 1/('Tourney History'!$B:$B=A13), 'Tourney History'!$AD:$AD)</f>
        <v>0.53846153846153844</v>
      </c>
      <c r="J13" s="12">
        <f>SUMIFS('Tourney History'!F:F,'Tourney History'!B:B,A13)</f>
        <v>27</v>
      </c>
      <c r="K13" s="2">
        <f>SUMIFS('Tourney History'!E:E,'Tourney History'!B:B,A13)-J13</f>
        <v>31</v>
      </c>
      <c r="L13" s="42">
        <f>LOOKUP(2, 1/('Tourney History'!$B:$B=A13), 'Tourney History'!$AB:$AB)</f>
        <v>0.43461538461538457</v>
      </c>
      <c r="M13" s="12">
        <f>SUMIFS('Tourney History'!H:H,'Tourney History'!B:B,A13)</f>
        <v>113</v>
      </c>
      <c r="N13" s="2">
        <f>SUMIFS('Tourney History'!G:G,'Tourney History'!B:B,A13)-M13</f>
        <v>124</v>
      </c>
      <c r="O13" s="42">
        <f>LOOKUP(2, 1/('Tourney History'!$B:$B=A13), 'Tourney History'!$AC:$AC)</f>
        <v>0.45923076923076922</v>
      </c>
      <c r="P13" s="2">
        <f>COUNTIFS('Tourney History'!$B:$B,$A$13,'Tourney History'!K:K, 1)</f>
        <v>1</v>
      </c>
      <c r="Q13" s="2">
        <f>COUNTIFS('Tourney History'!$B:$B,$A$13,'Tourney History'!L:L, 1)</f>
        <v>2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3</v>
      </c>
      <c r="V13" s="2">
        <f>COUNTIFS('Tourney History'!$B:$B,$A$13,'Tourney History'!Q:Q, 1)</f>
        <v>1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252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128</v>
      </c>
      <c r="C20" s="2" t="s">
        <v>70</v>
      </c>
      <c r="D20" s="12">
        <f>SUMIFS('Tourney History'!C:C,'Tourney History'!B:B,A20)</f>
        <v>453</v>
      </c>
      <c r="E20" s="4">
        <f>AVERAGEIFS('Tourney History'!C:C,'Tourney History'!B:B,A20)</f>
        <v>32.357142857142854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3</v>
      </c>
      <c r="I20" s="42">
        <f>LOOKUP(2, 1/('Tourney History'!$B:$B=A20), 'Tourney History'!$AD:$AD)</f>
        <v>0.7857142857142857</v>
      </c>
      <c r="J20" s="12">
        <f>SUMIFS('Tourney History'!F:F,'Tourney History'!B:B,A20)</f>
        <v>37</v>
      </c>
      <c r="K20" s="2">
        <f>SUMIFS('Tourney History'!E:E,'Tourney History'!B:B,A20)-J20</f>
        <v>25</v>
      </c>
      <c r="L20" s="42">
        <f>LOOKUP(2, 1/('Tourney History'!$B:$B=A20), 'Tourney History'!$AB:$AB)</f>
        <v>0.6142857142857141</v>
      </c>
      <c r="M20" s="12">
        <f>SUMIFS('Tourney History'!H:H,'Tourney History'!B:B,A20)</f>
        <v>135</v>
      </c>
      <c r="N20" s="2">
        <f>SUMIFS('Tourney History'!G:G,'Tourney History'!B:B,A20)-M20</f>
        <v>121</v>
      </c>
      <c r="O20" s="42">
        <f>LOOKUP(2, 1/('Tourney History'!$B:$B=A20), 'Tourney History'!$AC:$AC)</f>
        <v>0.53785714285714281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223</v>
      </c>
      <c r="E23" s="4">
        <f>AVERAGEIFS('Tourney History'!C:C,'Tourney History'!B:B,A23)</f>
        <v>22.3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6</v>
      </c>
      <c r="I23" s="42">
        <f>LOOKUP(2, 1/('Tourney History'!$B:$B=A23), 'Tourney History'!$AD:$AD)</f>
        <v>0.4</v>
      </c>
      <c r="J23" s="12">
        <f>SUMIFS('Tourney History'!F:F,'Tourney History'!B:B,A23)</f>
        <v>23</v>
      </c>
      <c r="K23" s="2">
        <f>SUMIFS('Tourney History'!E:E,'Tourney History'!B:B,A23)-J23</f>
        <v>23</v>
      </c>
      <c r="L23" s="42">
        <f>LOOKUP(2, 1/('Tourney History'!$B:$B=A23), 'Tourney History'!$AB:$AB)</f>
        <v>0.52</v>
      </c>
      <c r="M23" s="12">
        <f>SUMIFS('Tourney History'!H:H,'Tourney History'!B:B,A23)</f>
        <v>99</v>
      </c>
      <c r="N23" s="2">
        <f>SUMIFS('Tourney History'!G:G,'Tourney History'!B:B,A23)-M23</f>
        <v>99</v>
      </c>
      <c r="O23" s="42">
        <f>LOOKUP(2, 1/('Tourney History'!$B:$B=A23), 'Tourney History'!$AC:$AC)</f>
        <v>0.50800000000000001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6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243</v>
      </c>
      <c r="E28" s="4">
        <f>AVERAGEIFS('Tourney History'!C:C,'Tourney History'!B:B,A28)</f>
        <v>30.375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2</v>
      </c>
      <c r="I28" s="42">
        <f>LOOKUP(2, 1/('Tourney History'!$B:$B=A28), 'Tourney History'!$AD:$AD)</f>
        <v>0.75</v>
      </c>
      <c r="J28" s="12">
        <f>SUMIFS('Tourney History'!F:F,'Tourney History'!B:B,A28)</f>
        <v>20</v>
      </c>
      <c r="K28" s="2">
        <f>SUMIFS('Tourney History'!E:E,'Tourney History'!B:B,A28)-J28</f>
        <v>15</v>
      </c>
      <c r="L28" s="42">
        <f>LOOKUP(2, 1/('Tourney History'!$B:$B=A28), 'Tourney History'!$AB:$AB)</f>
        <v>0.58125000000000004</v>
      </c>
      <c r="M28" s="12">
        <f>SUMIFS('Tourney History'!H:H,'Tourney History'!B:B,A28)</f>
        <v>75</v>
      </c>
      <c r="N28" s="2">
        <f>SUMIFS('Tourney History'!G:G,'Tourney History'!B:B,A28)-M28</f>
        <v>66</v>
      </c>
      <c r="O28" s="42">
        <f>LOOKUP(2, 1/('Tourney History'!$B:$B=A28), 'Tourney History'!$AC:$AC)</f>
        <v>0.53999999999999992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2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54</v>
      </c>
      <c r="E29" s="4">
        <f>AVERAGEIFS('Tourney History'!C:C,'Tourney History'!B:B,A29)</f>
        <v>18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2</v>
      </c>
      <c r="I29" s="42">
        <f>LOOKUP(2, 1/('Tourney History'!$B:$B=A29), 'Tourney History'!$AD:$AD)</f>
        <v>0.33333333333333331</v>
      </c>
      <c r="J29" s="12">
        <f>SUMIFS('Tourney History'!F:F,'Tourney History'!B:B,A29)</f>
        <v>7</v>
      </c>
      <c r="K29" s="2">
        <f>SUMIFS('Tourney History'!E:E,'Tourney History'!B:B,A29)-J29</f>
        <v>6</v>
      </c>
      <c r="L29" s="42">
        <f>LOOKUP(2, 1/('Tourney History'!$B:$B=A29), 'Tourney History'!$AB:$AB)</f>
        <v>0.6</v>
      </c>
      <c r="M29" s="12">
        <f>SUMIFS('Tourney History'!H:H,'Tourney History'!B:B,A29)</f>
        <v>26</v>
      </c>
      <c r="N29" s="2">
        <f>SUMIFS('Tourney History'!G:G,'Tourney History'!B:B,A29)-M29</f>
        <v>25</v>
      </c>
      <c r="O29" s="42">
        <f>LOOKUP(2, 1/('Tourney History'!$B:$B=A29), 'Tourney History'!$AC:$AC)</f>
        <v>0.53666666666666663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70</v>
      </c>
      <c r="C31" s="2" t="s">
        <v>70</v>
      </c>
      <c r="D31" s="12">
        <f>SUMIFS('Tourney History'!C:C,'Tourney History'!B:B,A31)</f>
        <v>39</v>
      </c>
      <c r="E31" s="4">
        <f>AVERAGEIFS('Tourney History'!C:C,'Tourney History'!B:B,A31)</f>
        <v>19.5</v>
      </c>
      <c r="F31" s="13">
        <f t="array" ref="F31">MAX(IF('Tourney History'!B:B=A31, 'Tourney History'!C:C))</f>
        <v>23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19</v>
      </c>
      <c r="N31" s="2">
        <f>SUMIFS('Tourney History'!G:G,'Tourney History'!B:B,A31)-M31</f>
        <v>19</v>
      </c>
      <c r="O31" s="42">
        <f>LOOKUP(2, 1/('Tourney History'!$B:$B=A31), 'Tourney History'!$AC:$AC)</f>
        <v>0.5</v>
      </c>
      <c r="P31" s="2">
        <f>COUNTIFS('Tourney History'!$B:$B,$A$31,'Tourney History'!K:K, 1)</f>
        <v>1</v>
      </c>
      <c r="Q31" s="2">
        <f>COUNTIFS('Tourney History'!$B:$B,$A$31,'Tourney History'!L:L, 1)</f>
        <v>1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390</v>
      </c>
      <c r="E33" s="4">
        <f>AVERAGEIFS('Tourney History'!C:C,'Tourney History'!B:B,A33)</f>
        <v>39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6</v>
      </c>
      <c r="I33" s="42">
        <f>LOOKUP(2, 1/('Tourney History'!$B:$B=A33), 'Tourney History'!$AD:$AD)</f>
        <v>0.4</v>
      </c>
      <c r="J33" s="12">
        <f>SUMIFS('Tourney History'!F:F,'Tourney History'!B:B,A33)</f>
        <v>23</v>
      </c>
      <c r="K33" s="2">
        <f>SUMIFS('Tourney History'!E:E,'Tourney History'!B:B,A33)-J33</f>
        <v>21</v>
      </c>
      <c r="L33" s="42">
        <f>LOOKUP(2, 1/('Tourney History'!$B:$B=A33), 'Tourney History'!$AB:$AB)</f>
        <v>0.55000000000000004</v>
      </c>
      <c r="M33" s="12">
        <f>SUMIFS('Tourney History'!H:H,'Tourney History'!B:B,A33)</f>
        <v>95</v>
      </c>
      <c r="N33" s="2">
        <f>SUMIFS('Tourney History'!G:G,'Tourney History'!B:B,A33)-M33</f>
        <v>92</v>
      </c>
      <c r="O33" s="42">
        <f>LOOKUP(2, 1/('Tourney History'!$B:$B=A33), 'Tourney History'!$AC:$AC)</f>
        <v>0.52700000000000002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2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149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244</v>
      </c>
      <c r="E37" s="4">
        <f>AVERAGEIFS('Tourney History'!C:C,'Tourney History'!B:B,A37)</f>
        <v>27.111111111111111</v>
      </c>
      <c r="F37" s="13">
        <f t="array" ref="F37">MAX(IF('Tourney History'!B:B=A37, 'Tourney History'!C:C))</f>
        <v>48</v>
      </c>
      <c r="G37" s="12">
        <f>COUNTIFS('Tourney History'!B:B,A37,'Tourney History'!D:D, 1)</f>
        <v>6</v>
      </c>
      <c r="H37" s="2">
        <f>COUNTIFS('Tourney History'!B:B,A37,'Tourney History'!D:D, 0)</f>
        <v>3</v>
      </c>
      <c r="I37" s="42">
        <f>LOOKUP(2, 1/('Tourney History'!$B:$B=A37), 'Tourney History'!$AD:$AD)</f>
        <v>0.66666666666666663</v>
      </c>
      <c r="J37" s="12">
        <f>SUMIFS('Tourney History'!F:F,'Tourney History'!B:B,A37)</f>
        <v>21</v>
      </c>
      <c r="K37" s="2">
        <f>SUMIFS('Tourney History'!E:E,'Tourney History'!B:B,A37)-J37</f>
        <v>17</v>
      </c>
      <c r="L37" s="42">
        <f>LOOKUP(2, 1/('Tourney History'!$B:$B=A37), 'Tourney History'!$AB:$AB)</f>
        <v>0.5722222222222223</v>
      </c>
      <c r="M37" s="12">
        <f>SUMIFS('Tourney History'!H:H,'Tourney History'!B:B,A37)</f>
        <v>76</v>
      </c>
      <c r="N37" s="2">
        <f>SUMIFS('Tourney History'!G:G,'Tourney History'!B:B,A37)-M37</f>
        <v>72</v>
      </c>
      <c r="O37" s="42">
        <f>LOOKUP(2, 1/('Tourney History'!$B:$B=A37), 'Tourney History'!$AC:$AC)</f>
        <v>0.52111111111111108</v>
      </c>
      <c r="P37" s="2">
        <f>COUNTIFS('Tourney History'!$B:$B,$A$37,'Tourney History'!K:K, 1)</f>
        <v>0</v>
      </c>
      <c r="Q37" s="2">
        <f>COUNTIFS('Tourney History'!$B:$B,$A$37,'Tourney History'!L:L, 1)</f>
        <v>3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216</v>
      </c>
      <c r="E38" s="4">
        <f>AVERAGEIFS('Tourney History'!C:C,'Tourney History'!B:B,A38)</f>
        <v>27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3</v>
      </c>
      <c r="I38" s="42">
        <f>LOOKUP(2, 1/('Tourney History'!$B:$B=A38), 'Tourney History'!$AD:$AD)</f>
        <v>0.625</v>
      </c>
      <c r="J38" s="12">
        <f>SUMIFS('Tourney History'!F:F,'Tourney History'!B:B,A38)</f>
        <v>20</v>
      </c>
      <c r="K38" s="2">
        <f>SUMIFS('Tourney History'!E:E,'Tourney History'!B:B,A38)-J38</f>
        <v>16</v>
      </c>
      <c r="L38" s="42">
        <f>LOOKUP(2, 1/('Tourney History'!$B:$B=A38), 'Tourney History'!$AB:$AB)</f>
        <v>0.5625</v>
      </c>
      <c r="M38" s="12">
        <f>SUMIFS('Tourney History'!H:H,'Tourney History'!B:B,A38)</f>
        <v>82</v>
      </c>
      <c r="N38" s="2">
        <f>SUMIFS('Tourney History'!G:G,'Tourney History'!B:B,A38)-M38</f>
        <v>72</v>
      </c>
      <c r="O38" s="42">
        <f>LOOKUP(2, 1/('Tourney History'!$B:$B=A38), 'Tourney History'!$AC:$AC)</f>
        <v>0.54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4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447</v>
      </c>
      <c r="E40" s="4">
        <f>AVERAGEIFS('Tourney History'!C:C,'Tourney History'!B:B,A40)</f>
        <v>37.25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9</v>
      </c>
      <c r="I40" s="42">
        <f>LOOKUP(2, 1/('Tourney History'!$B:$B=A40), 'Tourney History'!$AD:$AD)</f>
        <v>0.25</v>
      </c>
      <c r="J40" s="12">
        <f>SUMIFS('Tourney History'!F:F,'Tourney History'!B:B,A40)</f>
        <v>25</v>
      </c>
      <c r="K40" s="2">
        <f>SUMIFS('Tourney History'!E:E,'Tourney History'!B:B,A40)-J40</f>
        <v>30</v>
      </c>
      <c r="L40" s="42">
        <f>LOOKUP(2, 1/('Tourney History'!$B:$B=A40), 'Tourney History'!$AB:$AB)</f>
        <v>0.47083333333333338</v>
      </c>
      <c r="M40" s="12">
        <f>SUMIFS('Tourney History'!H:H,'Tourney History'!B:B,A40)</f>
        <v>110</v>
      </c>
      <c r="N40" s="2">
        <f>SUMIFS('Tourney History'!G:G,'Tourney History'!B:B,A40)-M40</f>
        <v>119</v>
      </c>
      <c r="O40" s="42">
        <f>LOOKUP(2, 1/('Tourney History'!$B:$B=A40), 'Tourney History'!$AC:$AC)</f>
        <v>0.48833333333333329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148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451</v>
      </c>
      <c r="E42" s="4">
        <f>AVERAGEIFS('Tourney History'!C:C,'Tourney History'!B:B,A42)</f>
        <v>32.214285714285715</v>
      </c>
      <c r="F42" s="13">
        <f t="array" ref="F42">MAX(IF('Tourney History'!B:B=A42, 'Tourney History'!C:C))</f>
        <v>66</v>
      </c>
      <c r="G42" s="12">
        <f>COUNTIFS('Tourney History'!B:B,A42,'Tourney History'!D:D, 1)</f>
        <v>10</v>
      </c>
      <c r="H42" s="2">
        <f>COUNTIFS('Tourney History'!B:B,A42,'Tourney History'!D:D, 0)</f>
        <v>4</v>
      </c>
      <c r="I42" s="42">
        <f>LOOKUP(2, 1/('Tourney History'!$B:$B=A42), 'Tourney History'!$AD:$AD)</f>
        <v>0.7142857142857143</v>
      </c>
      <c r="J42" s="12">
        <f>SUMIFS('Tourney History'!F:F,'Tourney History'!B:B,A42)</f>
        <v>37</v>
      </c>
      <c r="K42" s="2">
        <f>SUMIFS('Tourney History'!E:E,'Tourney History'!B:B,A42)-J42</f>
        <v>22</v>
      </c>
      <c r="L42" s="42">
        <f>LOOKUP(2, 1/('Tourney History'!$B:$B=A42), 'Tourney History'!$AB:$AB)</f>
        <v>0.65357142857142858</v>
      </c>
      <c r="M42" s="12">
        <f>SUMIFS('Tourney History'!H:H,'Tourney History'!B:B,A42)</f>
        <v>135</v>
      </c>
      <c r="N42" s="2">
        <f>SUMIFS('Tourney History'!G:G,'Tourney History'!B:B,A42)-M42</f>
        <v>109</v>
      </c>
      <c r="O42" s="42">
        <f>LOOKUP(2, 1/('Tourney History'!$B:$B=A42), 'Tourney History'!$AC:$AC)</f>
        <v>0.56857142857142839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148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147</v>
      </c>
      <c r="C47" s="2" t="s">
        <v>70</v>
      </c>
      <c r="D47" s="12">
        <f>SUMIFS('Tourney History'!C:C,'Tourney History'!B:B,A47)</f>
        <v>285</v>
      </c>
      <c r="E47" s="4">
        <f>AVERAGEIFS('Tourney History'!C:C,'Tourney History'!B:B,A47)</f>
        <v>31.666666666666668</v>
      </c>
      <c r="F47" s="13">
        <f t="array" ref="F47">MAX(IF('Tourney History'!B:B=A47, 'Tourney History'!C:C))</f>
        <v>53</v>
      </c>
      <c r="G47" s="12">
        <f>COUNTIFS('Tourney History'!B:B,A47,'Tourney History'!D:D, 1)</f>
        <v>6</v>
      </c>
      <c r="H47" s="2">
        <f>COUNTIFS('Tourney History'!B:B,A47,'Tourney History'!D:D, 0)</f>
        <v>3</v>
      </c>
      <c r="I47" s="42">
        <f>LOOKUP(2, 1/('Tourney History'!$B:$B=A47), 'Tourney History'!$AD:$AD)</f>
        <v>0.66666666666666663</v>
      </c>
      <c r="J47" s="12">
        <f>SUMIFS('Tourney History'!F:F,'Tourney History'!B:B,A47)</f>
        <v>21</v>
      </c>
      <c r="K47" s="2">
        <f>SUMIFS('Tourney History'!E:E,'Tourney History'!B:B,A47)-J47</f>
        <v>19</v>
      </c>
      <c r="L47" s="42">
        <f>LOOKUP(2, 1/('Tourney History'!$B:$B=A47), 'Tourney History'!$AB:$AB)</f>
        <v>0.50555555555555554</v>
      </c>
      <c r="M47" s="12">
        <f>SUMIFS('Tourney History'!H:H,'Tourney History'!B:B,A47)</f>
        <v>81</v>
      </c>
      <c r="N47" s="2">
        <f>SUMIFS('Tourney History'!G:G,'Tourney History'!B:B,A47)-M47</f>
        <v>78</v>
      </c>
      <c r="O47" s="42">
        <f>LOOKUP(2, 1/('Tourney History'!$B:$B=A47), 'Tourney History'!$AC:$AC)</f>
        <v>0.49222222222222217</v>
      </c>
      <c r="P47" s="2">
        <f>COUNTIFS('Tourney History'!$B:$B,$A$47,'Tourney History'!K:K, 1)</f>
        <v>5</v>
      </c>
      <c r="Q47" s="2">
        <f>COUNTIFS('Tourney History'!$B:$B,$A$47,'Tourney History'!L:L, 1)</f>
        <v>2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0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70</v>
      </c>
      <c r="C48" s="2" t="s">
        <v>70</v>
      </c>
      <c r="D48" s="12">
        <f>SUMIFS('Tourney History'!C:C,'Tourney History'!B:B,A48)</f>
        <v>45</v>
      </c>
      <c r="E48" s="4">
        <f>AVERAGEIFS('Tourney History'!C:C,'Tourney History'!B:B,A48)</f>
        <v>22.5</v>
      </c>
      <c r="F48" s="13">
        <f t="array" ref="F48">MAX(IF('Tourney History'!B:B=A48, 'Tourney History'!C:C))</f>
        <v>26</v>
      </c>
      <c r="G48" s="12">
        <f>COUNTIFS('Tourney History'!B:B,A48,'Tourney History'!D:D, 1)</f>
        <v>2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6</v>
      </c>
      <c r="K48" s="2">
        <f>SUMIFS('Tourney History'!E:E,'Tourney History'!B:B,A48)-J48</f>
        <v>4</v>
      </c>
      <c r="L48" s="42">
        <f>LOOKUP(2, 1/('Tourney History'!$B:$B=A48), 'Tourney History'!$AB:$AB)</f>
        <v>0.6</v>
      </c>
      <c r="M48" s="12">
        <f>SUMIFS('Tourney History'!H:H,'Tourney History'!B:B,A48)</f>
        <v>19</v>
      </c>
      <c r="N48" s="2">
        <f>SUMIFS('Tourney History'!G:G,'Tourney History'!B:B,A48)-M48</f>
        <v>19</v>
      </c>
      <c r="O48" s="42">
        <f>LOOKUP(2, 1/('Tourney History'!$B:$B=A48), 'Tourney History'!$AC:$AC)</f>
        <v>0.5</v>
      </c>
      <c r="P48" s="2">
        <f>COUNTIFS('Tourney History'!$B:$B,$A$48,'Tourney History'!K:K, 1)</f>
        <v>1</v>
      </c>
      <c r="Q48" s="2">
        <f>COUNTIFS('Tourney History'!$B:$B,$A$48,'Tourney History'!L:L, 1)</f>
        <v>1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0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63"/>
  <sheetViews>
    <sheetView topLeftCell="C336" workbookViewId="0">
      <selection activeCell="AA351" sqref="AA351:AD36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186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151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46" sqref="E46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989</v>
      </c>
      <c r="H5" s="27">
        <f>AVERAGEIFS('BA History'!C:C,'BA History'!B:B,A5)</f>
        <v>17.051724137931036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31</v>
      </c>
      <c r="L5" s="2">
        <f>COUNTIFS('BA History'!B:B,A5,'BA History'!D:D, 0)</f>
        <v>27</v>
      </c>
      <c r="M5" s="33">
        <f>LOOKUP(2, 1/('BA History'!$B:$B=A5), 'BA History'!$AO:$AO)</f>
        <v>0.53448275862068961</v>
      </c>
      <c r="N5" s="12">
        <f>SUMIFS('BA History'!F:F,'BA History'!B:B,A5)</f>
        <v>121</v>
      </c>
      <c r="O5" s="2">
        <f>SUMIFS('BA History'!E:E,'BA History'!B:B,A5)-N5</f>
        <v>118</v>
      </c>
      <c r="P5" s="33">
        <f>LOOKUP(2, 1/('BA History'!$B:$B=A5), 'BA History'!$AM:$AM)</f>
        <v>0.49568965517241381</v>
      </c>
      <c r="Q5" s="12">
        <f>SUMIFS('BA History'!H:H,'BA History'!B:B,A5)</f>
        <v>494</v>
      </c>
      <c r="R5" s="2">
        <f>SUMIFS('BA History'!G:G,'BA History'!B:B,A5)-Q5</f>
        <v>501</v>
      </c>
      <c r="S5" s="43">
        <f>LOOKUP(2, 1/('BA History'!$B:$B=A5), 'BA History'!$AN:$AN)</f>
        <v>0.49172413793103431</v>
      </c>
      <c r="T5" s="12">
        <f>COUNTIFS('BA History'!$B:$B,$A$5,'BA History'!K:K, 1)</f>
        <v>4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11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10</v>
      </c>
      <c r="AM5" s="2">
        <f>COUNTIFS('BA History'!$B:$B,$A5,'BA History'!AD:AD, 1)</f>
        <v>1</v>
      </c>
      <c r="AN5" s="2">
        <f>COUNTIFS('BA History'!$B:$B,$A$5,'BA History'!AE:AE, 1)</f>
        <v>2</v>
      </c>
      <c r="AO5" s="2">
        <f>COUNTIFS('BA History'!$B:$B,$A$5,'BA History'!AF:AF, 1)</f>
        <v>14</v>
      </c>
      <c r="AP5" s="2">
        <f>COUNTIFS('BA History'!$B:$B,$A$5,'BA History'!AG:AG, 1)</f>
        <v>6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506</v>
      </c>
      <c r="H7" s="27">
        <f>AVERAGEIFS('BA History'!C:C,'BA History'!B:B,A7)</f>
        <v>10.119999999999999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28</v>
      </c>
      <c r="M7" s="33">
        <f>LOOKUP(2, 1/('BA History'!$B:$B=A7), 'BA History'!$AO:$AO)</f>
        <v>0.44</v>
      </c>
      <c r="N7" s="12">
        <f>SUMIFS('BA History'!F:F,'BA History'!B:B,A7)</f>
        <v>97</v>
      </c>
      <c r="O7" s="2">
        <f>SUMIFS('BA History'!E:E,'BA History'!B:B,A7)-N7</f>
        <v>107</v>
      </c>
      <c r="P7" s="33">
        <f>LOOKUP(2, 1/('BA History'!$B:$B=A7), 'BA History'!$AM:$AM)</f>
        <v>0.46460000000000001</v>
      </c>
      <c r="Q7" s="12">
        <f>SUMIFS('BA History'!H:H,'BA History'!B:B,A7)</f>
        <v>423</v>
      </c>
      <c r="R7" s="2">
        <f>SUMIFS('BA History'!G:G,'BA History'!B:B,A7)-Q7</f>
        <v>433</v>
      </c>
      <c r="S7" s="43">
        <f>LOOKUP(2, 1/('BA History'!$B:$B=A7), 'BA History'!$AN:$AN)</f>
        <v>0.49059999999999993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8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11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4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1317</v>
      </c>
      <c r="H9" s="27">
        <f>AVERAGEIFS('BA History'!C:C,'BA History'!B:B,A9)</f>
        <v>17.328947368421051</v>
      </c>
      <c r="I9" s="27">
        <f t="array" ref="I9">MEDIAN(IF('BA History'!B:B=A9, 'BA History'!C:C))</f>
        <v>16.5</v>
      </c>
      <c r="J9" s="13">
        <f t="array" ref="J9">MAX(IF('BA History'!B:B=A9, 'BA History'!C:C))</f>
        <v>40</v>
      </c>
      <c r="K9" s="12">
        <f>COUNTIFS('BA History'!B:B,A9,'BA History'!D:D, 1)</f>
        <v>36</v>
      </c>
      <c r="L9" s="2">
        <f>COUNTIFS('BA History'!B:B,A9,'BA History'!D:D, 0)</f>
        <v>40</v>
      </c>
      <c r="M9" s="33">
        <f>LOOKUP(2, 1/('BA History'!$B:$B=A9), 'BA History'!$AO:$AO)</f>
        <v>0.47368421052631576</v>
      </c>
      <c r="N9" s="12">
        <f>SUMIFS('BA History'!F:F,'BA History'!B:B,A9)</f>
        <v>144</v>
      </c>
      <c r="O9" s="2">
        <f>SUMIFS('BA History'!E:E,'BA History'!B:B,A9)-N9</f>
        <v>162</v>
      </c>
      <c r="P9" s="33">
        <f>LOOKUP(2, 1/('BA History'!$B:$B=A9), 'BA History'!$AM:$AM)</f>
        <v>0.46184210526315789</v>
      </c>
      <c r="Q9" s="12">
        <f>SUMIFS('BA History'!H:H,'BA History'!B:B,A9)</f>
        <v>612</v>
      </c>
      <c r="R9" s="2">
        <f>SUMIFS('BA History'!G:G,'BA History'!B:B,A9)-Q9</f>
        <v>660</v>
      </c>
      <c r="S9" s="43">
        <f>LOOKUP(2, 1/('BA History'!$B:$B=A9), 'BA History'!$AN:$AN)</f>
        <v>0.47342105263157902</v>
      </c>
      <c r="T9" s="12">
        <f>COUNTIFS('BA History'!$B:$B,$A$9,'BA History'!K:K, 1)</f>
        <v>12</v>
      </c>
      <c r="U9" s="2">
        <f>COUNTIFS('BA History'!$B:$B,$A$9,'BA History'!L:L, 1)</f>
        <v>9</v>
      </c>
      <c r="V9" s="2">
        <f>COUNTIFS('BA History'!$B:$B,$A$9,'BA History'!M:M, 1)</f>
        <v>10</v>
      </c>
      <c r="W9" s="2">
        <f>COUNTIFS('BA History'!$B:$B,$A$9,'BA History'!N:N, 1)</f>
        <v>14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3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5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10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14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18</v>
      </c>
      <c r="AP9" s="2">
        <f>COUNTIFS('BA History'!$B:$B,$A$9,'BA History'!AG:AG, 1)</f>
        <v>7</v>
      </c>
      <c r="AQ9" s="2">
        <f>COUNTIFS('BA History'!$B:$B,$A$9,'BA History'!AH:AH, 1)</f>
        <v>15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4</v>
      </c>
      <c r="E10" s="2"/>
      <c r="F10" s="2"/>
      <c r="G10" s="12">
        <f>SUMIFS('BA History'!C:C,'BA History'!B:B,A10)</f>
        <v>675</v>
      </c>
      <c r="H10" s="27">
        <f>AVERAGEIFS('BA History'!C:C,'BA History'!B:B,A10)</f>
        <v>21.09375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16</v>
      </c>
      <c r="M10" s="33">
        <f>LOOKUP(2, 1/('BA History'!$B:$B=A10), 'BA History'!$AO:$AO)</f>
        <v>0.5</v>
      </c>
      <c r="N10" s="12">
        <f>SUMIFS('BA History'!F:F,'BA History'!B:B,A10)</f>
        <v>65</v>
      </c>
      <c r="O10" s="2">
        <f>SUMIFS('BA History'!E:E,'BA History'!B:B,A10)-N10</f>
        <v>65</v>
      </c>
      <c r="P10" s="33">
        <f>LOOKUP(2, 1/('BA History'!$B:$B=A10), 'BA History'!$AM:$AM)</f>
        <v>0.49374999999999997</v>
      </c>
      <c r="Q10" s="12">
        <f>SUMIFS('BA History'!H:H,'BA History'!B:B,A10)</f>
        <v>271</v>
      </c>
      <c r="R10" s="2">
        <f>SUMIFS('BA History'!G:G,'BA History'!B:B,A10)-Q10</f>
        <v>268</v>
      </c>
      <c r="S10" s="43">
        <f>LOOKUP(2, 1/('BA History'!$B:$B=A10), 'BA History'!$AN:$AN)</f>
        <v>0.50437500000000002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5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>
        <v>1</v>
      </c>
      <c r="F11" s="2"/>
      <c r="G11" s="12">
        <f>SUMIFS('BA History'!C:C,'BA History'!B:B,A11)</f>
        <v>283</v>
      </c>
      <c r="H11" s="27">
        <f>AVERAGEIFS('BA History'!C:C,'BA History'!B:B,A11)</f>
        <v>10.481481481481481</v>
      </c>
      <c r="I11" s="27">
        <f t="array" ref="I11">MEDIAN(IF('BA History'!B:B=A11, 'BA History'!C:C))</f>
        <v>11</v>
      </c>
      <c r="J11" s="13">
        <f t="array" ref="J11">MAX(IF('BA History'!B:B=A11, 'BA History'!C:C))</f>
        <v>29</v>
      </c>
      <c r="K11" s="12">
        <f>COUNTIFS('BA History'!B:B,A11,'BA History'!D:D, 1)</f>
        <v>16</v>
      </c>
      <c r="L11" s="2">
        <f>COUNTIFS('BA History'!B:B,A11,'BA History'!D:D, 0)</f>
        <v>11</v>
      </c>
      <c r="M11" s="33">
        <f>LOOKUP(2, 1/('BA History'!$B:$B=A11), 'BA History'!$AO:$AO)</f>
        <v>0.59259259259259256</v>
      </c>
      <c r="N11" s="12">
        <f>SUMIFS('BA History'!F:F,'BA History'!B:B,A11)</f>
        <v>59</v>
      </c>
      <c r="O11" s="2">
        <f>SUMIFS('BA History'!E:E,'BA History'!B:B,A11)-N11</f>
        <v>44</v>
      </c>
      <c r="P11" s="33">
        <f>LOOKUP(2, 1/('BA History'!$B:$B=A11), 'BA History'!$AM:$AM)</f>
        <v>0.58888888888888891</v>
      </c>
      <c r="Q11" s="12">
        <f>SUMIFS('BA History'!H:H,'BA History'!B:B,A11)</f>
        <v>228</v>
      </c>
      <c r="R11" s="2">
        <f>SUMIFS('BA History'!G:G,'BA History'!B:B,A11)-Q11</f>
        <v>203</v>
      </c>
      <c r="S11" s="43">
        <f>LOOKUP(2, 1/('BA History'!$B:$B=A11), 'BA History'!$AN:$AN)</f>
        <v>0.5377777777777778</v>
      </c>
      <c r="T11" s="12">
        <f>COUNTIFS('BA History'!$B:$B,$A$11,'BA History'!K:K, 1)</f>
        <v>5</v>
      </c>
      <c r="U11" s="2">
        <f>COUNTIFS('BA History'!$B:$B,$A$11,'BA History'!L:L, 1)</f>
        <v>1</v>
      </c>
      <c r="V11" s="2">
        <f>COUNTIFS('BA History'!$B:$B,$A$11,'BA History'!M:M, 1)</f>
        <v>8</v>
      </c>
      <c r="W11" s="2">
        <f>COUNTIFS('BA History'!$B:$B,$A$11,'BA History'!N:N, 1)</f>
        <v>10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2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4</v>
      </c>
      <c r="AM11" s="2">
        <f>COUNTIFS('BA History'!$B:$B,$A11,'BA History'!AD:AD, 1)</f>
        <v>1</v>
      </c>
      <c r="AN11" s="2">
        <f>COUNTIFS('BA History'!$B:$B,$A$11,'BA History'!AE:AE, 1)</f>
        <v>2</v>
      </c>
      <c r="AO11" s="2">
        <f>COUNTIFS('BA History'!$B:$B,$A$11,'BA History'!AF:AF, 1)</f>
        <v>4</v>
      </c>
      <c r="AP11" s="2">
        <f>COUNTIFS('BA History'!$B:$B,$A$11,'BA History'!AG:AG, 1)</f>
        <v>2</v>
      </c>
      <c r="AQ11" s="2">
        <f>COUNTIFS('BA History'!$B:$B,$A$11,'BA History'!AH:AH, 1)</f>
        <v>9</v>
      </c>
      <c r="AR11" s="2">
        <f>COUNTIFS('BA History'!$B:$B,$A$11,'BA History'!AI:AI, 1)</f>
        <v>2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431</v>
      </c>
      <c r="H14" s="27">
        <f>AVERAGEIFS('BA History'!C:C,'BA History'!B:B,A14)</f>
        <v>12.676470588235293</v>
      </c>
      <c r="I14" s="27">
        <f t="array" ref="I14">MEDIAN(IF('BA History'!B:B=A14, 'BA History'!C:C))</f>
        <v>12</v>
      </c>
      <c r="J14" s="13">
        <f t="array" ref="J14">MAX(IF('BA History'!B:B=A14, 'BA History'!C:C))</f>
        <v>24</v>
      </c>
      <c r="K14" s="12">
        <f>COUNTIFS('BA History'!B:B,A14,'BA History'!D:D, 1)</f>
        <v>21</v>
      </c>
      <c r="L14" s="2">
        <f>COUNTIFS('BA History'!B:B,A14,'BA History'!D:D, 0)</f>
        <v>13</v>
      </c>
      <c r="M14" s="33">
        <f>LOOKUP(2, 1/('BA History'!$B:$B=A14), 'BA History'!$AO:$AO)</f>
        <v>0.61764705882352944</v>
      </c>
      <c r="N14" s="12">
        <f>SUMIFS('BA History'!F:F,'BA History'!B:B,A14)</f>
        <v>77</v>
      </c>
      <c r="O14" s="2">
        <f>SUMIFS('BA History'!E:E,'BA History'!B:B,A14)-N14</f>
        <v>65</v>
      </c>
      <c r="P14" s="33">
        <f>LOOKUP(2, 1/('BA History'!$B:$B=A14), 'BA History'!$AM:$AM)</f>
        <v>0.54411764705882348</v>
      </c>
      <c r="Q14" s="12">
        <f>SUMIFS('BA History'!H:H,'BA History'!B:B,A14)</f>
        <v>302</v>
      </c>
      <c r="R14" s="2">
        <f>SUMIFS('BA History'!G:G,'BA History'!B:B,A14)-Q14</f>
        <v>287</v>
      </c>
      <c r="S14" s="43">
        <f>LOOKUP(2, 1/('BA History'!$B:$B=A14), 'BA History'!$AN:$AN)</f>
        <v>0.51205882352941179</v>
      </c>
      <c r="T14" s="12">
        <f>COUNTIFS('BA History'!$B:$B,$A$14,'BA History'!K:K, 1)</f>
        <v>4</v>
      </c>
      <c r="U14" s="2">
        <f>COUNTIFS('BA History'!$B:$B,$A$14,'BA History'!L:L, 1)</f>
        <v>3</v>
      </c>
      <c r="V14" s="2">
        <f>COUNTIFS('BA History'!$B:$B,$A$14,'BA History'!M:M, 1)</f>
        <v>8</v>
      </c>
      <c r="W14" s="2">
        <f>COUNTIFS('BA History'!$B:$B,$A$14,'BA History'!N:N, 1)</f>
        <v>7</v>
      </c>
      <c r="X14" s="2">
        <f>COUNTIFS('BA History'!$B:$B,$A$14,'BA History'!O:O, 1)</f>
        <v>2</v>
      </c>
      <c r="Y14" s="2">
        <f>COUNTIFS('BA History'!$B:$B,$A$14,'BA History'!P:P, 1)</f>
        <v>1</v>
      </c>
      <c r="Z14" s="2">
        <f>COUNTIFS('BA History'!$B:$B,$A$14,'BA History'!Q:Q, 1)</f>
        <v>2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2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4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5</v>
      </c>
      <c r="AQ14" s="2">
        <f>COUNTIFS('BA History'!$B:$B,$A$14,'BA History'!AH:AH, 1)</f>
        <v>7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305</v>
      </c>
      <c r="H15" s="27">
        <f>AVERAGEIFS('BA History'!C:C,'BA History'!B:B,A15)</f>
        <v>12.2</v>
      </c>
      <c r="I15" s="27">
        <f t="array" ref="I15">MEDIAN(IF('BA History'!B:B=A15, 'BA History'!C:C))</f>
        <v>13</v>
      </c>
      <c r="J15" s="13">
        <f t="array" ref="J15">MAX(IF('BA History'!B:B=A15, 'BA History'!C:C))</f>
        <v>21</v>
      </c>
      <c r="K15" s="12">
        <f>COUNTIFS('BA History'!B:B,A15,'BA History'!D:D, 1)</f>
        <v>10</v>
      </c>
      <c r="L15" s="2">
        <f>COUNTIFS('BA History'!B:B,A15,'BA History'!D:D, 0)</f>
        <v>15</v>
      </c>
      <c r="M15" s="33">
        <f>LOOKUP(2, 1/('BA History'!$B:$B=A15), 'BA History'!$AO:$AO)</f>
        <v>0.4</v>
      </c>
      <c r="N15" s="12">
        <f>SUMIFS('BA History'!F:F,'BA History'!B:B,A15)</f>
        <v>42</v>
      </c>
      <c r="O15" s="2">
        <f>SUMIFS('BA History'!E:E,'BA History'!B:B,A15)-N15</f>
        <v>60</v>
      </c>
      <c r="P15" s="33">
        <f>LOOKUP(2, 1/('BA History'!$B:$B=A15), 'BA History'!$AM:$AM)</f>
        <v>0.38200000000000001</v>
      </c>
      <c r="Q15" s="12">
        <f>SUMIFS('BA History'!H:H,'BA History'!B:B,A15)</f>
        <v>197</v>
      </c>
      <c r="R15" s="2">
        <f>SUMIFS('BA History'!G:G,'BA History'!B:B,A15)-Q15</f>
        <v>224</v>
      </c>
      <c r="S15" s="43">
        <f>LOOKUP(2, 1/('BA History'!$B:$B=A15), 'BA History'!$AN:$AN)</f>
        <v>0.44640000000000002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4</v>
      </c>
      <c r="X15" s="2">
        <f>COUNTIFS('BA History'!$B:$B,$A$15,'BA History'!O:O, 1)</f>
        <v>3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1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5</v>
      </c>
      <c r="AP15" s="2">
        <f>COUNTIFS('BA History'!$B:$B,$A$15,'BA History'!AG:AG, 1)</f>
        <v>5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434</v>
      </c>
      <c r="H18" s="27">
        <f>AVERAGEIFS('BA History'!C:C,'BA History'!B:B,A18)</f>
        <v>14.96551724137931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10</v>
      </c>
      <c r="L18" s="2">
        <f>COUNTIFS('BA History'!B:B,A18,'BA History'!D:D, 0)</f>
        <v>19</v>
      </c>
      <c r="M18" s="33">
        <f>LOOKUP(2, 1/('BA History'!$B:$B=A18), 'BA History'!$AO:$AO)</f>
        <v>0.34482758620689657</v>
      </c>
      <c r="N18" s="12">
        <f>SUMIFS('BA History'!F:F,'BA History'!B:B,A18)</f>
        <v>53</v>
      </c>
      <c r="O18" s="2">
        <f>SUMIFS('BA History'!E:E,'BA History'!B:B,A18)-N18</f>
        <v>71</v>
      </c>
      <c r="P18" s="33">
        <f>LOOKUP(2, 1/('BA History'!$B:$B=A18), 'BA History'!$AM:$AM)</f>
        <v>0.40517241379310343</v>
      </c>
      <c r="Q18" s="12">
        <f>SUMIFS('BA History'!H:H,'BA History'!B:B,A18)</f>
        <v>243</v>
      </c>
      <c r="R18" s="2">
        <f>SUMIFS('BA History'!G:G,'BA History'!B:B,A18)-Q18</f>
        <v>272</v>
      </c>
      <c r="S18" s="43">
        <f>LOOKUP(2, 1/('BA History'!$B:$B=A18), 'BA History'!$AN:$AN)</f>
        <v>0.46310344827586208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6</v>
      </c>
      <c r="W18" s="2">
        <f>COUNTIFS('BA History'!$B:$B,$A$18,'BA History'!N:N, 1)</f>
        <v>5</v>
      </c>
      <c r="X18" s="2">
        <f>COUNTIFS('BA History'!$B:$B,$A$18,'BA History'!O:O, 1)</f>
        <v>2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1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1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6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1137</v>
      </c>
      <c r="H21" s="27">
        <f>AVERAGEIFS('BA History'!C:C,'BA History'!B:B,A21)</f>
        <v>17.765625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30</v>
      </c>
      <c r="L21" s="2">
        <f>COUNTIFS('BA History'!B:B,A21,'BA History'!D:D, 0)</f>
        <v>34</v>
      </c>
      <c r="M21" s="33">
        <f>LOOKUP(2, 1/('BA History'!$B:$B=A21), 'BA History'!$AO:$AO)</f>
        <v>0.46875</v>
      </c>
      <c r="N21" s="12">
        <f>SUMIFS('BA History'!F:F,'BA History'!B:B,A21)</f>
        <v>123</v>
      </c>
      <c r="O21" s="2">
        <f>SUMIFS('BA History'!E:E,'BA History'!B:B,A21)-N21</f>
        <v>130</v>
      </c>
      <c r="P21" s="33">
        <f>LOOKUP(2, 1/('BA History'!$B:$B=A21), 'BA History'!$AM:$AM)</f>
        <v>0.49031250000000004</v>
      </c>
      <c r="Q21" s="12">
        <f>SUMIFS('BA History'!H:H,'BA History'!B:B,A21)</f>
        <v>532</v>
      </c>
      <c r="R21" s="2">
        <f>SUMIFS('BA History'!G:G,'BA History'!B:B,A21)-Q21</f>
        <v>540</v>
      </c>
      <c r="S21" s="43">
        <f>LOOKUP(2, 1/('BA History'!$B:$B=A21), 'BA History'!$AN:$AN)</f>
        <v>0.50156249999999991</v>
      </c>
      <c r="T21" s="12">
        <f>COUNTIFS('BA History'!$B:$B,$A$21,'BA History'!K:K, 1)</f>
        <v>5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1</v>
      </c>
      <c r="AO21" s="2">
        <f>COUNTIFS('BA History'!$B:$B,$A$21,'BA History'!AF:AF, 1)</f>
        <v>16</v>
      </c>
      <c r="AP21" s="2">
        <f>COUNTIFS('BA History'!$B:$B,$A$21,'BA History'!AG:AG, 1)</f>
        <v>4</v>
      </c>
      <c r="AQ21" s="2">
        <f>COUNTIFS('BA History'!$B:$B,$A$21,'BA History'!AH:AH, 1)</f>
        <v>12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2</v>
      </c>
      <c r="E23" s="2"/>
      <c r="F23" s="2"/>
      <c r="G23" s="12">
        <f>SUMIFS('BA History'!C:C,'BA History'!B:B,A23)</f>
        <v>1258</v>
      </c>
      <c r="H23" s="27">
        <f>AVERAGEIFS('BA History'!C:C,'BA History'!B:B,A23)</f>
        <v>16.773333333333333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45</v>
      </c>
      <c r="L23" s="2">
        <f>COUNTIFS('BA History'!B:B,A23,'BA History'!D:D, 0)</f>
        <v>30</v>
      </c>
      <c r="M23" s="33">
        <f>LOOKUP(2, 1/('BA History'!$B:$B=A23), 'BA History'!$AO:$AO)</f>
        <v>0.6</v>
      </c>
      <c r="N23" s="12">
        <f>SUMIFS('BA History'!F:F,'BA History'!B:B,A23)</f>
        <v>165</v>
      </c>
      <c r="O23" s="2">
        <f>SUMIFS('BA History'!E:E,'BA History'!B:B,A23)-N23</f>
        <v>134</v>
      </c>
      <c r="P23" s="33">
        <f>LOOKUP(2, 1/('BA History'!$B:$B=A23), 'BA History'!$AM:$AM)</f>
        <v>0.55733333333333335</v>
      </c>
      <c r="Q23" s="12">
        <f>SUMIFS('BA History'!H:H,'BA History'!B:B,A23)</f>
        <v>665</v>
      </c>
      <c r="R23" s="2">
        <f>SUMIFS('BA History'!G:G,'BA History'!B:B,A23)-Q23</f>
        <v>580</v>
      </c>
      <c r="S23" s="43">
        <f>LOOKUP(2, 1/('BA History'!$B:$B=A23), 'BA History'!$AN:$AN)</f>
        <v>0.54253333333333353</v>
      </c>
      <c r="T23" s="12">
        <f>COUNTIFS('BA History'!$B:$B,$A$23,'BA History'!K:K, 1)</f>
        <v>9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21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3</v>
      </c>
      <c r="AA23" s="2">
        <f>COUNTIFS('BA History'!$B:$B,$A$23,'BA History'!R:R, 1)</f>
        <v>2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9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14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17</v>
      </c>
      <c r="AP23" s="2">
        <f>COUNTIFS('BA History'!$B:$B,$A$23,'BA History'!AG:AG, 1)</f>
        <v>7</v>
      </c>
      <c r="AQ23" s="2">
        <f>COUNTIFS('BA History'!$B:$B,$A$23,'BA History'!AH:AH, 1)</f>
        <v>15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232</v>
      </c>
      <c r="C25" s="3" t="s">
        <v>70</v>
      </c>
      <c r="D25" s="1">
        <v>5</v>
      </c>
      <c r="E25" s="1">
        <v>4</v>
      </c>
      <c r="F25" s="1"/>
      <c r="G25" s="12">
        <f>SUMIFS('BA History'!C:C,'BA History'!B:B,A25)</f>
        <v>1758</v>
      </c>
      <c r="H25" s="27">
        <f>AVERAGEIFS('BA History'!C:C,'BA History'!B:B,A25)</f>
        <v>26.238805970149254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31</v>
      </c>
      <c r="M25" s="33">
        <f>LOOKUP(2, 1/('BA History'!$B:$B=A25), 'BA History'!$AO:$AO)</f>
        <v>0.53731343283582089</v>
      </c>
      <c r="N25" s="12">
        <f>SUMIFS('BA History'!F:F,'BA History'!B:B,A25)</f>
        <v>136</v>
      </c>
      <c r="O25" s="2">
        <f>SUMIFS('BA History'!E:E,'BA History'!B:B,A25)-N25</f>
        <v>128</v>
      </c>
      <c r="P25" s="33">
        <f>LOOKUP(2, 1/('BA History'!$B:$B=A25), 'BA History'!$AM:$AM)</f>
        <v>0.51567164179104485</v>
      </c>
      <c r="Q25" s="12">
        <f>SUMIFS('BA History'!H:H,'BA History'!B:B,A25)</f>
        <v>552</v>
      </c>
      <c r="R25" s="2">
        <f>SUMIFS('BA History'!G:G,'BA History'!B:B,A25)-Q25</f>
        <v>541</v>
      </c>
      <c r="S25" s="43">
        <f>LOOKUP(2, 1/('BA History'!$B:$B=A25), 'BA History'!$AN:$AN)</f>
        <v>0.50925373134328378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4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18</v>
      </c>
      <c r="AR25" s="2">
        <f>COUNTIFS('BA History'!$B:$B,$A$25,'BA History'!AI:AI, 1)</f>
        <v>10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1</v>
      </c>
      <c r="E32" s="1"/>
      <c r="F32" s="1"/>
      <c r="G32" s="12">
        <f>SUMIFS('BA History'!C:C,'BA History'!B:B,A32)</f>
        <v>353</v>
      </c>
      <c r="H32" s="27">
        <f>AVERAGEIFS('BA History'!C:C,'BA History'!B:B,A32)</f>
        <v>19.611111111111111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9</v>
      </c>
      <c r="M32" s="33">
        <f>LOOKUP(2, 1/('BA History'!$B:$B=A32), 'BA History'!$AO:$AO)</f>
        <v>0.5</v>
      </c>
      <c r="N32" s="12">
        <f>SUMIFS('BA History'!F:F,'BA History'!B:B,A32)</f>
        <v>38</v>
      </c>
      <c r="O32" s="2">
        <f>SUMIFS('BA History'!E:E,'BA History'!B:B,A32)-N32</f>
        <v>37</v>
      </c>
      <c r="P32" s="33">
        <f>LOOKUP(2, 1/('BA History'!$B:$B=A32), 'BA History'!$AM:$AM)</f>
        <v>0.51388888888888884</v>
      </c>
      <c r="Q32" s="12">
        <f>SUMIFS('BA History'!H:H,'BA History'!B:B,A32)</f>
        <v>161</v>
      </c>
      <c r="R32" s="2">
        <f>SUMIFS('BA History'!G:G,'BA History'!B:B,A32)-Q32</f>
        <v>167</v>
      </c>
      <c r="S32" s="43">
        <f>LOOKUP(2, 1/('BA History'!$B:$B=A32), 'BA History'!$AN:$AN)</f>
        <v>0.49277777777777765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6</v>
      </c>
      <c r="W32" s="2">
        <f>COUNTIFS('BA History'!$B:$B,$A$32,'BA History'!N:N, 1)</f>
        <v>5</v>
      </c>
      <c r="X32" s="2">
        <f>COUNTIFS('BA History'!$B:$B,$A$32,'BA History'!O:O, 1)</f>
        <v>0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3</v>
      </c>
      <c r="AR32" s="2">
        <f>COUNTIFS('BA History'!$B:$B,$A$32,'BA History'!AI:AI, 1)</f>
        <v>1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375</v>
      </c>
      <c r="H34" s="27">
        <f>AVERAGEIFS('BA History'!C:C,'BA History'!B:B,A34)</f>
        <v>12.096774193548388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18</v>
      </c>
      <c r="L34" s="2">
        <f>COUNTIFS('BA History'!B:B,A34,'BA History'!D:D, 0)</f>
        <v>13</v>
      </c>
      <c r="M34" s="33">
        <f>LOOKUP(2, 1/('BA History'!$B:$B=A34), 'BA History'!$AO:$AO)</f>
        <v>0.58064516129032262</v>
      </c>
      <c r="N34" s="12">
        <f>SUMIFS('BA History'!F:F,'BA History'!B:B,A34)</f>
        <v>65</v>
      </c>
      <c r="O34" s="2">
        <f>SUMIFS('BA History'!E:E,'BA History'!B:B,A34)-N34</f>
        <v>60</v>
      </c>
      <c r="P34" s="33">
        <f>LOOKUP(2, 1/('BA History'!$B:$B=A34), 'BA History'!$AM:$AM)</f>
        <v>0.51290322580645153</v>
      </c>
      <c r="Q34" s="12">
        <f>SUMIFS('BA History'!H:H,'BA History'!B:B,A34)</f>
        <v>266</v>
      </c>
      <c r="R34" s="2">
        <f>SUMIFS('BA History'!G:G,'BA History'!B:B,A34)-Q34</f>
        <v>268</v>
      </c>
      <c r="S34" s="43">
        <f>LOOKUP(2, 1/('BA History'!$B:$B=A34), 'BA History'!$AN:$AN)</f>
        <v>0.49677419354838714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4</v>
      </c>
      <c r="AQ34" s="2">
        <f>COUNTIFS('BA History'!$B:$B,$A$34,'BA History'!AH:AH, 1)</f>
        <v>4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4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5</v>
      </c>
      <c r="E39" s="1">
        <v>2</v>
      </c>
      <c r="F39" s="1"/>
      <c r="G39" s="12">
        <f>SUMIFS('BA History'!C:C,'BA History'!B:B,A39)</f>
        <v>1626</v>
      </c>
      <c r="H39" s="27">
        <f>AVERAGEIFS('BA History'!C:C,'BA History'!B:B,A39)</f>
        <v>24.268656716417912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32</v>
      </c>
      <c r="L39" s="2">
        <f>COUNTIFS('BA History'!B:B,A39,'BA History'!D:D, 0)</f>
        <v>35</v>
      </c>
      <c r="M39" s="33">
        <f>LOOKUP(2, 1/('BA History'!$B:$B=A39), 'BA History'!$AO:$AO)</f>
        <v>0.47761194029850745</v>
      </c>
      <c r="N39" s="12">
        <f>SUMIFS('BA History'!F:F,'BA History'!B:B,A39)</f>
        <v>134</v>
      </c>
      <c r="O39" s="2">
        <f>SUMIFS('BA History'!E:E,'BA History'!B:B,A39)-N39</f>
        <v>134</v>
      </c>
      <c r="P39" s="33">
        <f>LOOKUP(2, 1/('BA History'!$B:$B=A39), 'BA History'!$AM:$AM)</f>
        <v>0.50268656716417903</v>
      </c>
      <c r="Q39" s="12">
        <f>SUMIFS('BA History'!H:H,'BA History'!B:B,A39)</f>
        <v>578</v>
      </c>
      <c r="R39" s="2">
        <f>SUMIFS('BA History'!G:G,'BA History'!B:B,A39)-Q39</f>
        <v>540</v>
      </c>
      <c r="S39" s="43">
        <f>LOOKUP(2, 1/('BA History'!$B:$B=A39), 'BA History'!$AN:$AN)</f>
        <v>0.52552238805970164</v>
      </c>
      <c r="T39" s="12">
        <f>COUNTIFS('BA History'!$B:$B,$A$39,'BA History'!K:K, 1)</f>
        <v>9</v>
      </c>
      <c r="U39" s="2">
        <f>COUNTIFS('BA History'!$B:$B,$A$39,'BA History'!L:L, 1)</f>
        <v>3</v>
      </c>
      <c r="V39" s="2">
        <f>COUNTIFS('BA History'!$B:$B,$A$39,'BA History'!M:M, 1)</f>
        <v>12</v>
      </c>
      <c r="W39" s="2">
        <f>COUNTIFS('BA History'!$B:$B,$A$39,'BA History'!N:N, 1)</f>
        <v>13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14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1007</v>
      </c>
      <c r="H41" s="27">
        <f>AVERAGEIFS('BA History'!C:C,'BA History'!B:B,A41)</f>
        <v>19.365384615384617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31</v>
      </c>
      <c r="L41" s="2">
        <f>COUNTIFS('BA History'!B:B,A41,'BA History'!D:D, 0)</f>
        <v>21</v>
      </c>
      <c r="M41" s="33">
        <f>LOOKUP(2, 1/('BA History'!$B:$B=A41), 'BA History'!$AO:$AO)</f>
        <v>0.59615384615384615</v>
      </c>
      <c r="N41" s="12">
        <f>SUMIFS('BA History'!F:F,'BA History'!B:B,A41)</f>
        <v>113</v>
      </c>
      <c r="O41" s="2">
        <f>SUMIFS('BA History'!E:E,'BA History'!B:B,A41)-N41</f>
        <v>95</v>
      </c>
      <c r="P41" s="33">
        <f>LOOKUP(2, 1/('BA History'!$B:$B=A41), 'BA History'!$AM:$AM)</f>
        <v>0.54365384615384604</v>
      </c>
      <c r="Q41" s="12">
        <f>SUMIFS('BA History'!H:H,'BA History'!B:B,A41)</f>
        <v>452</v>
      </c>
      <c r="R41" s="2">
        <f>SUMIFS('BA History'!G:G,'BA History'!B:B,A41)-Q41</f>
        <v>416</v>
      </c>
      <c r="S41" s="43">
        <f>LOOKUP(2, 1/('BA History'!$B:$B=A41), 'BA History'!$AN:$AN)</f>
        <v>0.52442307692307688</v>
      </c>
      <c r="T41" s="12">
        <f>COUNTIFS('BA History'!$B:$B,$A$41,'BA History'!K:K, 1)</f>
        <v>3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16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5</v>
      </c>
      <c r="E44" s="2">
        <v>1</v>
      </c>
      <c r="F44" s="2"/>
      <c r="G44" s="12">
        <f>SUMIFS('BA History'!C:C,'BA History'!B:B,A44)</f>
        <v>1146</v>
      </c>
      <c r="H44" s="27">
        <f>AVERAGEIFS('BA History'!C:C,'BA History'!B:B,A44)</f>
        <v>20.105263157894736</v>
      </c>
      <c r="I44" s="27">
        <f t="array" ref="I44">MEDIAN(IF('BA History'!B:B=A44, 'BA History'!C:C))</f>
        <v>18</v>
      </c>
      <c r="J44" s="13">
        <f t="array" ref="J44">MAX(IF('BA History'!B:B=A44, 'BA History'!C:C))</f>
        <v>43</v>
      </c>
      <c r="K44" s="12">
        <f>COUNTIFS('BA History'!B:B,A44,'BA History'!D:D, 1)</f>
        <v>35</v>
      </c>
      <c r="L44" s="2">
        <f>COUNTIFS('BA History'!B:B,A44,'BA History'!D:D, 0)</f>
        <v>22</v>
      </c>
      <c r="M44" s="33">
        <f>LOOKUP(2, 1/('BA History'!$B:$B=A44), 'BA History'!$AO:$AO)</f>
        <v>0.61403508771929827</v>
      </c>
      <c r="N44" s="12">
        <f>SUMIFS('BA History'!F:F,'BA History'!B:B,A44)</f>
        <v>122</v>
      </c>
      <c r="O44" s="2">
        <f>SUMIFS('BA History'!E:E,'BA History'!B:B,A44)-N44</f>
        <v>107</v>
      </c>
      <c r="P44" s="33">
        <f>LOOKUP(2, 1/('BA History'!$B:$B=A44), 'BA History'!$AM:$AM)</f>
        <v>0.52807017543859647</v>
      </c>
      <c r="Q44" s="12">
        <f>SUMIFS('BA History'!H:H,'BA History'!B:B,A44)</f>
        <v>494</v>
      </c>
      <c r="R44" s="2">
        <f>SUMIFS('BA History'!G:G,'BA History'!B:B,A44)-Q44</f>
        <v>462</v>
      </c>
      <c r="S44" s="43">
        <f>LOOKUP(2, 1/('BA History'!$B:$B=A44), 'BA History'!$AN:$AN)</f>
        <v>0.51859649122807028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9</v>
      </c>
      <c r="W44" s="2">
        <f>COUNTIFS('BA History'!$B:$B,$A$44,'BA History'!N:N, 1)</f>
        <v>17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11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16</v>
      </c>
      <c r="AP44" s="2">
        <f>COUNTIFS('BA History'!$B:$B,$A$44,'BA History'!AG:AG, 1)</f>
        <v>4</v>
      </c>
      <c r="AQ44" s="2">
        <f>COUNTIFS('BA History'!$B:$B,$A$44,'BA History'!AH:AH, 1)</f>
        <v>11</v>
      </c>
      <c r="AR44" s="2">
        <f>COUNTIFS('BA History'!$B:$B,$A$44,'BA History'!AI:AI, 1)</f>
        <v>6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>
        <v>1</v>
      </c>
      <c r="F46" s="2"/>
      <c r="G46" s="12">
        <f>SUMIFS('BA History'!C:C,'BA History'!B:B,A46)</f>
        <v>1700</v>
      </c>
      <c r="H46" s="27">
        <f>AVERAGEIFS('BA History'!C:C,'BA History'!B:B,A46)</f>
        <v>18.888888888888889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36</v>
      </c>
      <c r="L46" s="2">
        <f>COUNTIFS('BA History'!B:B,A46,'BA History'!D:D, 0)</f>
        <v>54</v>
      </c>
      <c r="M46" s="33">
        <f>LOOKUP(2, 1/('BA History'!$B:$B=A46), 'BA History'!$AO:$AO)</f>
        <v>0.4</v>
      </c>
      <c r="N46" s="12">
        <f>SUMIFS('BA History'!F:F,'BA History'!B:B,A46)</f>
        <v>173</v>
      </c>
      <c r="O46" s="2">
        <f>SUMIFS('BA History'!E:E,'BA History'!B:B,A46)-N46</f>
        <v>199</v>
      </c>
      <c r="P46" s="33">
        <f>LOOKUP(2, 1/('BA History'!$B:$B=A46), 'BA History'!$AM:$AM)</f>
        <v>0.46444444444444427</v>
      </c>
      <c r="Q46" s="12">
        <f>SUMIFS('BA History'!H:H,'BA History'!B:B,A46)</f>
        <v>739</v>
      </c>
      <c r="R46" s="2">
        <f>SUMIFS('BA History'!G:G,'BA History'!B:B,A46)-Q46</f>
        <v>793</v>
      </c>
      <c r="S46" s="43">
        <f>LOOKUP(2, 1/('BA History'!$B:$B=A46), 'BA History'!$AN:$AN)</f>
        <v>0.47866666666666691</v>
      </c>
      <c r="T46" s="12">
        <f>COUNTIFS('BA History'!$B:$B,$A$46,'BA History'!K:K, 1)</f>
        <v>7</v>
      </c>
      <c r="U46" s="2">
        <f>COUNTIFS('BA History'!$B:$B,$A$46,'BA History'!L:L, 1)</f>
        <v>11</v>
      </c>
      <c r="V46" s="2">
        <f>COUNTIFS('BA History'!$B:$B,$A$46,'BA History'!M:M, 1)</f>
        <v>18</v>
      </c>
      <c r="W46" s="2">
        <f>COUNTIFS('BA History'!$B:$B,$A$46,'BA History'!N:N, 1)</f>
        <v>19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9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9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16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975</v>
      </c>
      <c r="H48" s="27">
        <f>AVERAGEIFS('BA History'!C:C,'BA History'!B:B,A48)</f>
        <v>15.725806451612904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35</v>
      </c>
      <c r="L48" s="2">
        <f>COUNTIFS('BA History'!B:B,A48,'BA History'!D:D, 0)</f>
        <v>27</v>
      </c>
      <c r="M48" s="33">
        <f>LOOKUP(2, 1/('BA History'!$B:$B=A48), 'BA History'!$AO:$AO)</f>
        <v>0.56451612903225812</v>
      </c>
      <c r="N48" s="12">
        <f>SUMIFS('BA History'!F:F,'BA History'!B:B,A48)</f>
        <v>139</v>
      </c>
      <c r="O48" s="2">
        <f>SUMIFS('BA History'!E:E,'BA History'!B:B,A48)-N48</f>
        <v>115</v>
      </c>
      <c r="P48" s="33">
        <f>LOOKUP(2, 1/('BA History'!$B:$B=A48), 'BA History'!$AM:$AM)</f>
        <v>0.56612903225806455</v>
      </c>
      <c r="Q48" s="12">
        <f>SUMIFS('BA History'!H:H,'BA History'!B:B,A48)</f>
        <v>554</v>
      </c>
      <c r="R48" s="2">
        <f>SUMIFS('BA History'!G:G,'BA History'!B:B,A48)-Q48</f>
        <v>500</v>
      </c>
      <c r="S48" s="43">
        <f>LOOKUP(2, 1/('BA History'!$B:$B=A48), 'BA History'!$AN:$AN)</f>
        <v>0.53741935483870962</v>
      </c>
      <c r="T48" s="12">
        <f>COUNTIFS('BA History'!$B:$B,$A$48,'BA History'!K:K, 1)</f>
        <v>8</v>
      </c>
      <c r="U48" s="2">
        <f>COUNTIFS('BA History'!$B:$B,$A$48,'BA History'!L:L, 1)</f>
        <v>7</v>
      </c>
      <c r="V48" s="2">
        <f>COUNTIFS('BA History'!$B:$B,$A$48,'BA History'!M:M, 1)</f>
        <v>11</v>
      </c>
      <c r="W48" s="2">
        <f>COUNTIFS('BA History'!$B:$B,$A$48,'BA History'!N:N, 1)</f>
        <v>17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4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16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18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971</v>
      </c>
      <c r="H49" s="27">
        <f>AVERAGEIFS('BA History'!C:C,'BA History'!B:B,A49)</f>
        <v>19.816326530612244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26</v>
      </c>
      <c r="L49" s="2">
        <f>COUNTIFS('BA History'!B:B,A49,'BA History'!D:D, 0)</f>
        <v>23</v>
      </c>
      <c r="M49" s="33">
        <f>LOOKUP(2, 1/('BA History'!$B:$B=A49), 'BA History'!$AO:$AO)</f>
        <v>0.53061224489795922</v>
      </c>
      <c r="N49" s="12">
        <f>SUMIFS('BA History'!F:F,'BA History'!B:B,A49)</f>
        <v>101</v>
      </c>
      <c r="O49" s="2">
        <f>SUMIFS('BA History'!E:E,'BA History'!B:B,A49)-N49</f>
        <v>93</v>
      </c>
      <c r="P49" s="33">
        <f>LOOKUP(2, 1/('BA History'!$B:$B=A49), 'BA History'!$AM:$AM)</f>
        <v>0.52693877551020407</v>
      </c>
      <c r="Q49" s="12">
        <f>SUMIFS('BA History'!H:H,'BA History'!B:B,A49)</f>
        <v>402</v>
      </c>
      <c r="R49" s="2">
        <f>SUMIFS('BA History'!G:G,'BA History'!B:B,A49)-Q49</f>
        <v>404</v>
      </c>
      <c r="S49" s="43">
        <f>LOOKUP(2, 1/('BA History'!$B:$B=A49), 'BA History'!$AN:$AN)</f>
        <v>0.49428571428571433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12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8</v>
      </c>
      <c r="AQ49" s="2">
        <f>COUNTIFS('BA History'!$B:$B,$A$49,'BA History'!AH:AH, 1)</f>
        <v>10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197</v>
      </c>
      <c r="H52" s="27">
        <f>AVERAGEIFS('BA History'!C:C,'BA History'!B:B,A52)</f>
        <v>9.3809523809523814</v>
      </c>
      <c r="I52" s="27">
        <f t="array" ref="I52">MEDIAN(IF('BA History'!B:B=A52, 'BA History'!C:C))</f>
        <v>8</v>
      </c>
      <c r="J52" s="13">
        <f t="array" ref="J52">MAX(IF('BA History'!B:B=A52, 'BA History'!C:C))</f>
        <v>25</v>
      </c>
      <c r="K52" s="12">
        <f>COUNTIFS('BA History'!B:B,A52,'BA History'!D:D, 1)</f>
        <v>6</v>
      </c>
      <c r="L52" s="2">
        <f>COUNTIFS('BA History'!B:B,A52,'BA History'!D:D, 0)</f>
        <v>15</v>
      </c>
      <c r="M52" s="33">
        <f>LOOKUP(2, 1/('BA History'!$B:$B=A52), 'BA History'!$AO:$AO)</f>
        <v>0.2857142857142857</v>
      </c>
      <c r="N52" s="12">
        <f>SUMIFS('BA History'!F:F,'BA History'!B:B,A52)</f>
        <v>30</v>
      </c>
      <c r="O52" s="2">
        <f>SUMIFS('BA History'!E:E,'BA History'!B:B,A52)-N52</f>
        <v>54</v>
      </c>
      <c r="P52" s="33">
        <f>LOOKUP(2, 1/('BA History'!$B:$B=A52), 'BA History'!$AM:$AM)</f>
        <v>0.3261904761904762</v>
      </c>
      <c r="Q52" s="12">
        <f>SUMIFS('BA History'!H:H,'BA History'!B:B,A52)</f>
        <v>148</v>
      </c>
      <c r="R52" s="2">
        <f>SUMIFS('BA History'!G:G,'BA History'!B:B,A52)-Q52</f>
        <v>201</v>
      </c>
      <c r="S52" s="43">
        <f>LOOKUP(2, 1/('BA History'!$B:$B=A52), 'BA History'!$AN:$AN)</f>
        <v>0.40190476190476199</v>
      </c>
      <c r="T52" s="12">
        <f>COUNTIFS('BA History'!$B:$B,$A$52,'BA History'!K:K, 1)</f>
        <v>2</v>
      </c>
      <c r="U52" s="2">
        <f>COUNTIFS('BA History'!$B:$B,$A$52,'BA History'!L:L, 1)</f>
        <v>2</v>
      </c>
      <c r="V52" s="2">
        <f>COUNTIFS('BA History'!$B:$B,$A$52,'BA History'!M:M, 1)</f>
        <v>2</v>
      </c>
      <c r="W52" s="2">
        <f>COUNTIFS('BA History'!$B:$B,$A$52,'BA History'!N:N, 1)</f>
        <v>4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0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4</v>
      </c>
      <c r="AM52" s="2">
        <f>COUNTIFS('BA History'!$B:$B,$A$52,'BA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6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252</v>
      </c>
      <c r="B54" s="2" t="s">
        <v>70</v>
      </c>
      <c r="C54" s="3" t="s">
        <v>70</v>
      </c>
      <c r="D54" s="2">
        <v>3</v>
      </c>
      <c r="E54" s="2">
        <v>2</v>
      </c>
      <c r="F54" s="2"/>
      <c r="G54" s="12">
        <f>SUMIFS('BA History'!C:C,'BA History'!B:B,A54)</f>
        <v>933</v>
      </c>
      <c r="H54" s="27">
        <f>AVERAGEIFS('BA History'!C:C,'BA History'!B:B,A54)</f>
        <v>19.851063829787233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20</v>
      </c>
      <c r="M54" s="33">
        <f>LOOKUP(2, 1/('BA History'!$B:$B=A54), 'BA History'!$AO:$AO)</f>
        <v>0.57446808510638303</v>
      </c>
      <c r="N54" s="12">
        <f>SUMIFS('BA History'!F:F,'BA History'!B:B,A54)</f>
        <v>104</v>
      </c>
      <c r="O54" s="2">
        <f>SUMIFS('BA History'!E:E,'BA History'!B:B,A54)-N54</f>
        <v>89</v>
      </c>
      <c r="P54" s="33">
        <f>LOOKUP(2, 1/('BA History'!$B:$B=A54), 'BA History'!$AM:$AM)</f>
        <v>0.54255319148936165</v>
      </c>
      <c r="Q54" s="12">
        <f>SUMIFS('BA History'!H:H,'BA History'!B:B,A54)</f>
        <v>410</v>
      </c>
      <c r="R54" s="2">
        <f>SUMIFS('BA History'!G:G,'BA History'!B:B,A54)-Q54</f>
        <v>378</v>
      </c>
      <c r="S54" s="43">
        <f>LOOKUP(2, 1/('BA History'!$B:$B=A54), 'BA History'!$AN:$AN)</f>
        <v>0.52744680851063841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15</v>
      </c>
      <c r="X54" s="2">
        <f>COUNTIFS('BA History'!$B:$B,$A$54,'BA History'!O:O, 1)</f>
        <v>1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8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7</v>
      </c>
      <c r="E57" s="1">
        <v>2</v>
      </c>
      <c r="F57" s="1">
        <v>1</v>
      </c>
      <c r="G57" s="12">
        <f>SUMIFS('BA History'!C:C,'BA History'!B:B,A57)</f>
        <v>2747</v>
      </c>
      <c r="H57" s="27">
        <f>AVERAGEIFS('BA History'!C:C,'BA History'!B:B,A57)</f>
        <v>24.309734513274336</v>
      </c>
      <c r="I57" s="27">
        <f t="array" ref="I57">MEDIAN(IF('BA History'!B:B=A57, 'BA History'!C:C))</f>
        <v>23</v>
      </c>
      <c r="J57" s="13">
        <f t="array" ref="J57">MAX(IF('BA History'!B:B=A57, 'BA History'!C:C))</f>
        <v>65</v>
      </c>
      <c r="K57" s="12">
        <f>COUNTIFS('BA History'!B:B,A57,'BA History'!D:D, 1)</f>
        <v>68</v>
      </c>
      <c r="L57" s="2">
        <f>COUNTIFS('BA History'!B:B,A57,'BA History'!D:D, 0)</f>
        <v>45</v>
      </c>
      <c r="M57" s="33">
        <f>LOOKUP(2, 1/('BA History'!$B:$B=A57), 'BA History'!$AO:$AO)</f>
        <v>0.60176991150442483</v>
      </c>
      <c r="N57" s="12">
        <f>SUMIFS('BA History'!F:F,'BA History'!B:B,A57)</f>
        <v>249</v>
      </c>
      <c r="O57" s="2">
        <f>SUMIFS('BA History'!E:E,'BA History'!B:B,A57)-N57</f>
        <v>207</v>
      </c>
      <c r="P57" s="33">
        <f>LOOKUP(2, 1/('BA History'!$B:$B=A57), 'BA History'!$AM:$AM)</f>
        <v>0.55026548672566389</v>
      </c>
      <c r="Q57" s="12">
        <f>SUMIFS('BA History'!H:H,'BA History'!B:B,A57)</f>
        <v>987</v>
      </c>
      <c r="R57" s="2">
        <f>SUMIFS('BA History'!G:G,'BA History'!B:B,A57)-Q57</f>
        <v>915</v>
      </c>
      <c r="S57" s="43">
        <f>LOOKUP(2, 1/('BA History'!$B:$B=A57), 'BA History'!$AN:$AN)</f>
        <v>0.51858407079646018</v>
      </c>
      <c r="T57" s="12">
        <f>COUNTIFS('BA History'!$B:$B,$A$57,'BA History'!K:K, 1)</f>
        <v>11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22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7</v>
      </c>
      <c r="AA57" s="2">
        <f>COUNTIFS('BA History'!$B:$B,$A$57,'BA History'!R:R, 1)</f>
        <v>7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6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12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30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28</v>
      </c>
      <c r="AP57" s="2">
        <f>COUNTIFS('BA History'!$B:$B,$A$57,'BA History'!AG:AG, 1)</f>
        <v>13</v>
      </c>
      <c r="AQ57" s="2">
        <f>COUNTIFS('BA History'!$B:$B,$A$57,'BA History'!AH:AH, 1)</f>
        <v>18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273</v>
      </c>
      <c r="H58" s="27">
        <f>AVERAGEIFS('BA History'!C:C,'BA History'!B:B,A58)</f>
        <v>18.2</v>
      </c>
      <c r="I58" s="27">
        <f t="array" ref="I58">MEDIAN(IF('BA History'!B:B=A58, 'BA History'!C:C))</f>
        <v>18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6</v>
      </c>
      <c r="M58" s="33">
        <f>LOOKUP(2, 1/('BA History'!$B:$B=A58), 'BA History'!$AO:$AO)</f>
        <v>0.6</v>
      </c>
      <c r="N58" s="12">
        <f>SUMIFS('BA History'!F:F,'BA History'!B:B,A58)</f>
        <v>32</v>
      </c>
      <c r="O58" s="2">
        <f>SUMIFS('BA History'!E:E,'BA History'!B:B,A58)-N58</f>
        <v>23</v>
      </c>
      <c r="P58" s="33">
        <f>LOOKUP(2, 1/('BA History'!$B:$B=A58), 'BA History'!$AM:$AM)</f>
        <v>0.60666666666666669</v>
      </c>
      <c r="Q58" s="12">
        <f>SUMIFS('BA History'!H:H,'BA History'!B:B,A58)</f>
        <v>126</v>
      </c>
      <c r="R58" s="2">
        <f>SUMIFS('BA History'!G:G,'BA History'!B:B,A58)-Q58</f>
        <v>104</v>
      </c>
      <c r="S58" s="43">
        <f>LOOKUP(2, 1/('BA History'!$B:$B=A58), 'BA History'!$AN:$AN)</f>
        <v>0.56399999999999995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2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2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150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4</v>
      </c>
      <c r="E60" s="2">
        <v>5</v>
      </c>
      <c r="F60" s="2"/>
      <c r="G60" s="12">
        <f>SUMIFS('BA History'!C:C,'BA History'!B:B,A60)</f>
        <v>1195</v>
      </c>
      <c r="H60" s="27">
        <f>AVERAGEIFS('BA History'!C:C,'BA History'!B:B,A60)</f>
        <v>19.274193548387096</v>
      </c>
      <c r="I60" s="27">
        <f t="array" ref="I60">MEDIAN(IF('BA History'!B:B=A60, 'BA History'!C:C))</f>
        <v>17</v>
      </c>
      <c r="J60" s="13">
        <f t="array" ref="J60">MAX(IF('BA History'!B:B=A60, 'BA History'!C:C))</f>
        <v>36</v>
      </c>
      <c r="K60" s="12">
        <f>COUNTIFS('BA History'!B:B,A60,'BA History'!D:D, 1)</f>
        <v>36</v>
      </c>
      <c r="L60" s="2">
        <f>COUNTIFS('BA History'!B:B,A60,'BA History'!D:D, 0)</f>
        <v>26</v>
      </c>
      <c r="M60" s="33">
        <f>LOOKUP(2, 1/('BA History'!$B:$B=A60), 'BA History'!$AO:$AO)</f>
        <v>0.58064516129032262</v>
      </c>
      <c r="N60" s="12">
        <f>SUMIFS('BA History'!F:F,'BA History'!B:B,A60)</f>
        <v>140</v>
      </c>
      <c r="O60" s="2">
        <f>SUMIFS('BA History'!E:E,'BA History'!B:B,A60)-N60</f>
        <v>113</v>
      </c>
      <c r="P60" s="33">
        <f>LOOKUP(2, 1/('BA History'!$B:$B=A60), 'BA History'!$AM:$AM)</f>
        <v>0.56370967741935474</v>
      </c>
      <c r="Q60" s="12">
        <f>SUMIFS('BA History'!H:H,'BA History'!B:B,A60)</f>
        <v>542</v>
      </c>
      <c r="R60" s="2">
        <f>SUMIFS('BA History'!G:G,'BA History'!B:B,A60)-Q60</f>
        <v>501</v>
      </c>
      <c r="S60" s="43">
        <f>LOOKUP(2, 1/('BA History'!$B:$B=A60), 'BA History'!$AN:$AN)</f>
        <v>0.52548387096774207</v>
      </c>
      <c r="T60" s="12">
        <f>COUNTIFS('BA History'!$B:$B,$A$60,'BA History'!K:K, 1)</f>
        <v>7</v>
      </c>
      <c r="U60" s="2">
        <f>COUNTIFS('BA History'!$B:$B,$A$60,'BA History'!L:L, 1)</f>
        <v>6</v>
      </c>
      <c r="V60" s="2">
        <f>COUNTIFS('BA History'!$B:$B,$A$60,'BA History'!M:M, 1)</f>
        <v>15</v>
      </c>
      <c r="W60" s="2">
        <f>COUNTIFS('BA History'!$B:$B,$A$60,'BA History'!N:N, 1)</f>
        <v>16</v>
      </c>
      <c r="X60" s="2">
        <f>COUNTIFS('BA History'!$B:$B,$A$60,'BA History'!O:O, 1)</f>
        <v>4</v>
      </c>
      <c r="Y60" s="2">
        <f>COUNTIFS('BA History'!$B:$B,$A$60,'BA History'!P:P, 1)</f>
        <v>2</v>
      </c>
      <c r="Z60" s="2">
        <f>COUNTIFS('BA History'!$B:$B,$A$60,'BA History'!Q:Q, 1)</f>
        <v>4</v>
      </c>
      <c r="AA60" s="2">
        <f>COUNTIFS('BA History'!$B:$B,$A$60,'BA History'!R:R, 1)</f>
        <v>3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9</v>
      </c>
      <c r="AQ60" s="2">
        <f>COUNTIFS('BA History'!$B:$B,$A$60,'BA History'!AH:AH, 1)</f>
        <v>9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459</v>
      </c>
      <c r="H61" s="27">
        <f>AVERAGEIFS('BA History'!C:C,'BA History'!B:B,A61)</f>
        <v>15.827586206896552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14</v>
      </c>
      <c r="L61" s="2">
        <f>COUNTIFS('BA History'!B:B,A61,'BA History'!D:D, 0)</f>
        <v>15</v>
      </c>
      <c r="M61" s="33">
        <f>LOOKUP(2, 1/('BA History'!$B:$B=A61), 'BA History'!$AO:$AO)</f>
        <v>0.48275862068965519</v>
      </c>
      <c r="N61" s="12">
        <f>SUMIFS('BA History'!F:F,'BA History'!B:B,A61)</f>
        <v>56</v>
      </c>
      <c r="O61" s="2">
        <f>SUMIFS('BA History'!E:E,'BA History'!B:B,A61)-N61</f>
        <v>61</v>
      </c>
      <c r="P61" s="33">
        <f>LOOKUP(2, 1/('BA History'!$B:$B=A61), 'BA History'!$AM:$AM)</f>
        <v>0.48172413793103447</v>
      </c>
      <c r="Q61" s="12">
        <f>SUMIFS('BA History'!H:H,'BA History'!B:B,A61)</f>
        <v>241</v>
      </c>
      <c r="R61" s="2">
        <f>SUMIFS('BA History'!G:G,'BA History'!B:B,A61)-Q61</f>
        <v>241</v>
      </c>
      <c r="S61" s="43">
        <f>LOOKUP(2, 1/('BA History'!$B:$B=A61), 'BA History'!$AN:$AN)</f>
        <v>0.49896551724137933</v>
      </c>
      <c r="T61" s="12">
        <f>COUNTIFS('BA History'!$B:$B,$A$61,'BA History'!K:K, 1)</f>
        <v>3</v>
      </c>
      <c r="U61" s="2">
        <f>COUNTIFS('BA History'!$B:$B,$A$61,'BA History'!L:L, 1)</f>
        <v>3</v>
      </c>
      <c r="V61" s="2">
        <f>COUNTIFS('BA History'!$B:$B,$A$61,'BA History'!M:M, 1)</f>
        <v>1</v>
      </c>
      <c r="W61" s="2">
        <f>COUNTIFS('BA History'!$B:$B,$A$61,'BA History'!N:N, 1)</f>
        <v>4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1417</v>
      </c>
      <c r="H63" s="27">
        <f>AVERAGEIFS('BA History'!C:C,'BA History'!B:B,A63)</f>
        <v>24.431034482758619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24</v>
      </c>
      <c r="L63" s="2">
        <f>COUNTIFS('BA History'!B:B,A63,'BA History'!D:D, 0)</f>
        <v>34</v>
      </c>
      <c r="M63" s="33">
        <f>LOOKUP(2, 1/('BA History'!$B:$B=A63), 'BA History'!$AO:$AO)</f>
        <v>0.41379310344827586</v>
      </c>
      <c r="N63" s="12">
        <f>SUMIFS('BA History'!F:F,'BA History'!B:B,A63)</f>
        <v>109</v>
      </c>
      <c r="O63" s="2">
        <f>SUMIFS('BA History'!E:E,'BA History'!B:B,A63)-N63</f>
        <v>127</v>
      </c>
      <c r="P63" s="33">
        <f>LOOKUP(2, 1/('BA History'!$B:$B=A63), 'BA History'!$AM:$AM)</f>
        <v>0.46206896551724141</v>
      </c>
      <c r="Q63" s="12">
        <f>SUMIFS('BA History'!H:H,'BA History'!B:B,A63)</f>
        <v>473</v>
      </c>
      <c r="R63" s="2">
        <f>SUMIFS('BA History'!G:G,'BA History'!B:B,A63)-Q63</f>
        <v>510</v>
      </c>
      <c r="S63" s="43">
        <f>LOOKUP(2, 1/('BA History'!$B:$B=A63), 'BA History'!$AN:$AN)</f>
        <v>0.47810344827586193</v>
      </c>
      <c r="T63" s="12">
        <f>COUNTIFS('BA History'!$B:$B,$A$63,'BA History'!K:K, 1)</f>
        <v>8</v>
      </c>
      <c r="U63" s="2">
        <f>COUNTIFS('BA History'!$B:$B,$A$63,'BA History'!L:L, 1)</f>
        <v>9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2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4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8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/>
      <c r="E64" s="2">
        <v>1</v>
      </c>
      <c r="F64" s="2"/>
      <c r="G64" s="12">
        <f>SUMIFS('BA History'!C:C,'BA History'!B:B,A64)</f>
        <v>1057</v>
      </c>
      <c r="H64" s="27">
        <f>AVERAGEIFS('BA History'!C:C,'BA History'!B:B,A64)</f>
        <v>16.515625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32</v>
      </c>
      <c r="M64" s="33">
        <f>LOOKUP(2, 1/('BA History'!$B:$B=A64), 'BA History'!$AO:$AO)</f>
        <v>0.5</v>
      </c>
      <c r="N64" s="12">
        <f>SUMIFS('BA History'!F:F,'BA History'!B:B,A64)</f>
        <v>127</v>
      </c>
      <c r="O64" s="2">
        <f>SUMIFS('BA History'!E:E,'BA History'!B:B,A64)-N64</f>
        <v>132</v>
      </c>
      <c r="P64" s="33">
        <f>LOOKUP(2, 1/('BA History'!$B:$B=A64), 'BA History'!$AM:$AM)</f>
        <v>0.48203125000000002</v>
      </c>
      <c r="Q64" s="12">
        <f>SUMIFS('BA History'!H:H,'BA History'!B:B,A64)</f>
        <v>532</v>
      </c>
      <c r="R64" s="2">
        <f>SUMIFS('BA History'!G:G,'BA History'!B:B,A64)-Q64</f>
        <v>535</v>
      </c>
      <c r="S64" s="43">
        <f>LOOKUP(2, 1/('BA History'!$B:$B=A64), 'BA History'!$AN:$AN)</f>
        <v>0.49328124999999995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12</v>
      </c>
      <c r="AR64" s="2">
        <f>COUNTIFS('BA History'!$B:$B,$A$64,'BA History'!AI:AI, 1)</f>
        <v>11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ht="15.75" thickBot="1" x14ac:dyDescent="0.3">
      <c r="A66" s="15" t="s">
        <v>49</v>
      </c>
      <c r="B66" s="22" t="s">
        <v>70</v>
      </c>
      <c r="C66" s="35" t="s">
        <v>70</v>
      </c>
      <c r="D66" s="22"/>
      <c r="E66" s="22"/>
      <c r="F66" s="22"/>
      <c r="G66" s="15">
        <f>SUMIFS('BA History'!C:C,'BA History'!B:B,A66)</f>
        <v>2</v>
      </c>
      <c r="H66" s="28">
        <f>AVERAGEIFS('BA History'!C:C,'BA History'!B:B,A66)</f>
        <v>2</v>
      </c>
      <c r="I66" s="28">
        <f t="array" ref="I66">MEDIAN(IF('BA History'!B:B=A66, 'BA History'!C:C))</f>
        <v>2</v>
      </c>
      <c r="J66" s="17">
        <f t="array" ref="J66">MAX(IF('BA History'!B:B=A66, 'BA History'!C:C))</f>
        <v>2</v>
      </c>
      <c r="K66" s="15">
        <f>COUNTIFS('BA History'!B:B,A66,'BA History'!D:D, 1)</f>
        <v>0</v>
      </c>
      <c r="L66" s="22">
        <f>COUNTIFS('BA History'!B:B,A66,'BA History'!D:D, 0)</f>
        <v>1</v>
      </c>
      <c r="M66" s="34">
        <f>LOOKUP(2, 1/('BA History'!$B:$B=A66), 'BA History'!$AO:$AO)</f>
        <v>0</v>
      </c>
      <c r="N66" s="15">
        <f>SUMIFS('BA History'!F:F,'BA History'!B:B,A66)</f>
        <v>0</v>
      </c>
      <c r="O66" s="22">
        <f>SUMIFS('BA History'!E:E,'BA History'!B:B,A66)-N66</f>
        <v>3</v>
      </c>
      <c r="P66" s="34">
        <f>LOOKUP(2, 1/('BA History'!$B:$B=A66), 'BA History'!$AM:$AM)</f>
        <v>0</v>
      </c>
      <c r="Q66" s="15">
        <f>SUMIFS('BA History'!H:H,'BA History'!B:B,A66)</f>
        <v>4</v>
      </c>
      <c r="R66" s="22">
        <v>9</v>
      </c>
      <c r="S66" s="61">
        <f>LOOKUP(2, 1/('BA History'!$B:$B=A66), 'BA History'!$AN:$AN)</f>
        <v>0.31</v>
      </c>
      <c r="T66" s="15">
        <f>COUNTIFS('BA History'!$B:$B,$A$66,'BA History'!K:K, 1)</f>
        <v>0</v>
      </c>
      <c r="U66" s="22">
        <f>COUNTIFS('BA History'!$B:$B,$A$66,'BA History'!L:L, 1)</f>
        <v>0</v>
      </c>
      <c r="V66" s="22">
        <f>COUNTIFS('BA History'!$B:$B,$A$66,'BA History'!M:M, 1)</f>
        <v>0</v>
      </c>
      <c r="W66" s="22">
        <f>COUNTIFS('BA History'!$B:$B,$A$66,'BA History'!N:N, 1)</f>
        <v>0</v>
      </c>
      <c r="X66" s="22">
        <f>COUNTIFS('BA History'!$B:$B,$A$66,'BA History'!O:O, 1)</f>
        <v>0</v>
      </c>
      <c r="Y66" s="22">
        <f>COUNTIFS('BA History'!$B:$B,$A$66,'BA History'!P:P, 1)</f>
        <v>0</v>
      </c>
      <c r="Z66" s="22">
        <f>COUNTIFS('BA History'!$B:$B,$A$66,'BA History'!Q:Q, 1)</f>
        <v>0</v>
      </c>
      <c r="AA66" s="22">
        <f>COUNTIFS('BA History'!$B:$B,$A$66,'BA History'!R:R, 1)</f>
        <v>0</v>
      </c>
      <c r="AB66" s="22">
        <f>COUNTIFS('BA History'!$B:$B,$A$66,'BA History'!S:S, 1)</f>
        <v>0</v>
      </c>
      <c r="AC66" s="22">
        <f>COUNTIFS('BA History'!$B:$B,$A$66,'BA History'!T:T, 1)</f>
        <v>0</v>
      </c>
      <c r="AD66" s="22">
        <f>COUNTIFS('BA History'!$B:$B,$A66,'BA History'!U:U, 1)</f>
        <v>0</v>
      </c>
      <c r="AE66" s="22">
        <f>COUNTIFS('BA History'!$B:$B,$A$66,'BA History'!V:V, 1)</f>
        <v>0</v>
      </c>
      <c r="AF66" s="22">
        <f>COUNTIFS('BA History'!$B:$B,$A$66,'BA History'!W:W, 1)</f>
        <v>0</v>
      </c>
      <c r="AG66" s="22">
        <f>COUNTIFS('BA History'!$B:$B,$A$66,'BA History'!X:X, 1)</f>
        <v>0</v>
      </c>
      <c r="AH66" s="22">
        <f>COUNTIFS('BA History'!$B:$B,$A$66,'BA History'!Y:Y, 1)</f>
        <v>0</v>
      </c>
      <c r="AI66" s="22">
        <f>COUNTIFS('BA History'!$B:$B,$A$66,'BA History'!Z:Z, 1)</f>
        <v>0</v>
      </c>
      <c r="AJ66" s="22">
        <f>COUNTIFS('BA History'!$B:$B,$A66,'BA History'!AA:AA, 1)</f>
        <v>0</v>
      </c>
      <c r="AK66" s="22">
        <f>COUNTIFS('BA History'!$B:$B,$A66,'BA History'!AB:AB, 1)</f>
        <v>0</v>
      </c>
      <c r="AL66" s="22">
        <f>COUNTIFS('BA History'!$B:$B,$A$66,'BA History'!AC:AC, 1)</f>
        <v>0</v>
      </c>
      <c r="AM66" s="22">
        <f>COUNTIFS('BA History'!$B:$B,$A66,'BA History'!AD:AD, 1)</f>
        <v>0</v>
      </c>
      <c r="AN66" s="22">
        <f>COUNTIFS('BA History'!$B:$B,$A$66,'BA History'!AE:AE, 1)</f>
        <v>0</v>
      </c>
      <c r="AO66" s="22">
        <f>COUNTIFS('BA History'!$B:$B,$A$66,'BA History'!AF:AF, 1)</f>
        <v>0</v>
      </c>
      <c r="AP66" s="22">
        <f>COUNTIFS('BA History'!$B:$B,$A$66,'BA History'!AG:AG, 1)</f>
        <v>0</v>
      </c>
      <c r="AQ66" s="22">
        <f>COUNTIFS('BA History'!$B:$B,$A$66,'BA History'!AH:AH, 1)</f>
        <v>0</v>
      </c>
      <c r="AR66" s="22">
        <f>COUNTIFS('BA History'!$B:$B,$A$66,'BA History'!AI:AI, 1)</f>
        <v>0</v>
      </c>
      <c r="AS66" s="22">
        <f>COUNTIFS('BA History'!$B:$B,$A66,'BA History'!AJ:AJ, 1)</f>
        <v>0</v>
      </c>
      <c r="AT66" s="23">
        <f>COUNTIFS('BA History'!$B:$B,$A$66,'BA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811"/>
  <sheetViews>
    <sheetView workbookViewId="0">
      <pane xSplit="2" ySplit="1" topLeftCell="H1770" activePane="bottomRight" state="frozen"/>
      <selection pane="topRight" activeCell="C1" sqref="C1"/>
      <selection pane="bottomLeft" activeCell="A2" sqref="A2"/>
      <selection pane="bottomRight" activeCell="U1815" sqref="U181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186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186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151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186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186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151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186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186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151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186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186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151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186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186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186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186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C40" sqref="C40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256</v>
      </c>
      <c r="H4" s="27">
        <f>AVERAGEIFS('BA History S3'!C:C,'BA History S3'!B:B,A4)</f>
        <v>19.692307692307693</v>
      </c>
      <c r="I4" s="13">
        <f t="array" ref="I4">MAX(IF('BA History S3'!B:B=A4, 'BA History S3'!C:C))</f>
        <v>39</v>
      </c>
      <c r="J4" s="12">
        <f>COUNTIFS('BA History S3'!B:B,A4,'BA History S3'!D:D, 1)</f>
        <v>7</v>
      </c>
      <c r="K4" s="2">
        <f>COUNTIFS('BA History S3'!B:B,A4,'BA History S3'!D:D, 0)</f>
        <v>6</v>
      </c>
      <c r="L4" s="33">
        <f>LOOKUP(2, 1/('BA History S3'!$B:$B=A4), 'BA History S3'!$AO:$AO)</f>
        <v>0.53846153846153844</v>
      </c>
      <c r="M4" s="12">
        <f>SUMIFS('BA History S3'!F:F,'BA History S3'!B:B,A4)</f>
        <v>25</v>
      </c>
      <c r="N4" s="2">
        <f>SUMIFS('BA History S3'!E:E,'BA History S3'!B:B,A4)-M4</f>
        <v>26</v>
      </c>
      <c r="O4" s="33">
        <f>LOOKUP(2, 1/('BA History S3'!$B:$B=A4), 'BA History S3'!$AM:$AM)</f>
        <v>0.46923076923076923</v>
      </c>
      <c r="P4" s="12">
        <f>SUMIFS('BA History S3'!H:H,'BA History S3'!B:B,A4)</f>
        <v>105</v>
      </c>
      <c r="Q4" s="2">
        <f>SUMIFS('BA History S3'!G:G,'BA History S3'!B:B,A4)-P4</f>
        <v>102</v>
      </c>
      <c r="R4" s="43">
        <f>LOOKUP(2, 1/('BA History S3'!$B:$B=A4), 'BA History S3'!$AN:$AN)</f>
        <v>0.50153846153846149</v>
      </c>
      <c r="S4" s="2">
        <f>COUNTIFS('BA History S3'!$B:$B,$A$4,'BA History S3'!K:K, 1)</f>
        <v>0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4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0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2</v>
      </c>
      <c r="AL4" s="2">
        <f>COUNTIFS('BA History S3'!$B:$B,$A$4,'BA History S3'!AD:AD, 1)</f>
        <v>1</v>
      </c>
      <c r="AM4" s="2">
        <f>COUNTIFS('BA History S3'!$B:$B,$A$4,'BA History S3'!AE:AE, 1)</f>
        <v>0</v>
      </c>
      <c r="AN4" s="2">
        <f>COUNTIFS('BA History S3'!$B:$B,$A$4,'BA History S3'!AF:AF, 1)</f>
        <v>4</v>
      </c>
      <c r="AO4" s="2">
        <f>COUNTIFS('BA History S3'!$B:$B,$A$4,'BA History S3'!AG:AG, 1)</f>
        <v>2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40</v>
      </c>
      <c r="H5" s="27">
        <f>AVERAGEIFS('BA History S3'!C:C,'BA History S3'!B:B,A5)</f>
        <v>10</v>
      </c>
      <c r="I5" s="13">
        <f t="array" ref="I5">MAX(IF('BA History S3'!B:B=A5, 'BA History S3'!C:C))</f>
        <v>16</v>
      </c>
      <c r="J5" s="12">
        <f>COUNTIFS('BA History S3'!B:B,A5,'BA History S3'!D:D, 1)</f>
        <v>2</v>
      </c>
      <c r="K5" s="2">
        <f>COUNTIFS('BA History S3'!B:B,A5,'BA History S3'!D:D, 0)</f>
        <v>2</v>
      </c>
      <c r="L5" s="33">
        <f>LOOKUP(2, 1/('BA History S3'!$B:$B=A5), 'BA History S3'!$AO:$AO)</f>
        <v>0.5</v>
      </c>
      <c r="M5" s="12">
        <f>SUMIFS('BA History S3'!F:F,'BA History S3'!B:B,A5)</f>
        <v>8</v>
      </c>
      <c r="N5" s="2">
        <f>SUMIFS('BA History S3'!E:E,'BA History S3'!B:B,A5)-M5</f>
        <v>8</v>
      </c>
      <c r="O5" s="33">
        <f>LOOKUP(2, 1/('BA History S3'!$B:$B=A5), 'BA History S3'!$AM:$AM)</f>
        <v>0.5</v>
      </c>
      <c r="P5" s="12">
        <f>SUMIFS('BA History S3'!H:H,'BA History S3'!B:B,A5)</f>
        <v>39</v>
      </c>
      <c r="Q5" s="2">
        <f>SUMIFS('BA History S3'!G:G,'BA History S3'!B:B,A5)-P5</f>
        <v>33</v>
      </c>
      <c r="R5" s="43">
        <f>LOOKUP(2, 1/('BA History S3'!$B:$B=A5), 'BA History S3'!$AN:$AN)</f>
        <v>0.54999999999999993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2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3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36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119</v>
      </c>
      <c r="H6" s="27">
        <f>AVERAGEIFS('BA History S3'!C:C,'BA History S3'!B:B,A6)</f>
        <v>13.222222222222221</v>
      </c>
      <c r="I6" s="13">
        <f t="array" ref="I6">MAX(IF('BA History S3'!B:B=A6, 'BA History S3'!C:C))</f>
        <v>19</v>
      </c>
      <c r="J6" s="12">
        <f>COUNTIFS('BA History S3'!B:B,A6,'BA History S3'!D:D, 1)</f>
        <v>5</v>
      </c>
      <c r="K6" s="2">
        <f>COUNTIFS('BA History S3'!B:B,A6,'BA History S3'!D:D, 0)</f>
        <v>4</v>
      </c>
      <c r="L6" s="33">
        <f>LOOKUP(2, 1/('BA History S3'!$B:$B=A6), 'BA History S3'!$AO:$AO)</f>
        <v>0.55555555555555558</v>
      </c>
      <c r="M6" s="12">
        <f>SUMIFS('BA History S3'!F:F,'BA History S3'!B:B,A6)</f>
        <v>18</v>
      </c>
      <c r="N6" s="2">
        <f>SUMIFS('BA History S3'!E:E,'BA History S3'!B:B,A6)-M6</f>
        <v>17</v>
      </c>
      <c r="O6" s="33">
        <f>LOOKUP(2, 1/('BA History S3'!$B:$B=A6), 'BA History S3'!$AM:$AM)</f>
        <v>0.5</v>
      </c>
      <c r="P6" s="12">
        <f>SUMIFS('BA History S3'!H:H,'BA History S3'!B:B,A6)</f>
        <v>72</v>
      </c>
      <c r="Q6" s="2">
        <f>SUMIFS('BA History S3'!G:G,'BA History S3'!B:B,A6)-P6</f>
        <v>71</v>
      </c>
      <c r="R6" s="43">
        <f>LOOKUP(2, 1/('BA History S3'!$B:$B=A6), 'BA History S3'!$AN:$AN)</f>
        <v>0.4933333333333334</v>
      </c>
      <c r="S6" s="2">
        <f>COUNTIFS('BA History S3'!$B:$B,$A$6,'BA History S3'!K:K, 1)</f>
        <v>2</v>
      </c>
      <c r="T6" s="2">
        <f>COUNTIFS('BA History S3'!$B:$B,$A$6,'BA History S3'!L:L, 1)</f>
        <v>0</v>
      </c>
      <c r="U6" s="2">
        <f>COUNTIFS('BA History S3'!$B:$B,$A$6,'BA History S3'!M:M, 1)</f>
        <v>2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1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1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1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1</v>
      </c>
      <c r="AL6" s="2">
        <f>COUNTIFS('BA History S3'!$B:$B,$A$6,'BA History S3'!AD:AD, 1)</f>
        <v>1</v>
      </c>
      <c r="AM6" s="2">
        <f>COUNTIFS('BA History S3'!$B:$B,$A$6,'BA History S3'!AE:AE, 1)</f>
        <v>0</v>
      </c>
      <c r="AN6" s="2">
        <f>COUNTIFS('BA History S3'!$B:$B,$A$6,'BA History S3'!AF:AF, 1)</f>
        <v>2</v>
      </c>
      <c r="AO6" s="2">
        <f>COUNTIFS('BA History S3'!$B:$B,$A$6,'BA History S3'!AG:AG, 1)</f>
        <v>1</v>
      </c>
      <c r="AP6" s="2">
        <f>COUNTIFS('BA History S3'!$B:$B,$A$6,'BA History S3'!AH:AH, 1)</f>
        <v>3</v>
      </c>
      <c r="AQ6" s="2">
        <f>COUNTIFS('BA History S3'!$B:$B,$A$6,'BA History S3'!AI:AI, 1)</f>
        <v>1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151</v>
      </c>
      <c r="B7" s="1" t="s">
        <v>54</v>
      </c>
      <c r="C7" s="1" t="s">
        <v>131</v>
      </c>
      <c r="D7" s="2">
        <v>2</v>
      </c>
      <c r="E7" s="2"/>
      <c r="F7" s="2"/>
      <c r="G7" s="12">
        <f>SUMIFS('BA History S3'!C:C,'BA History S3'!B:B,A7)</f>
        <v>141</v>
      </c>
      <c r="H7" s="27">
        <f>AVERAGEIFS('BA History S3'!C:C,'BA History S3'!B:B,A7)</f>
        <v>23.5</v>
      </c>
      <c r="I7" s="13">
        <f t="array" ref="I7">MAX(IF('BA History S3'!B:B=A7, 'BA History S3'!C:C))</f>
        <v>33</v>
      </c>
      <c r="J7" s="12">
        <f>COUNTIFS('BA History S3'!B:B,A7,'BA History S3'!D:D, 1)</f>
        <v>1</v>
      </c>
      <c r="K7" s="2">
        <f>COUNTIFS('BA History S3'!B:B,A7,'BA History S3'!D:D, 0)</f>
        <v>5</v>
      </c>
      <c r="L7" s="33">
        <f>LOOKUP(2, 1/('BA History S3'!$B:$B=A7), 'BA History S3'!$AO:$AO)</f>
        <v>0.16666666666666666</v>
      </c>
      <c r="M7" s="12">
        <f>SUMIFS('BA History S3'!F:F,'BA History S3'!B:B,A7)</f>
        <v>8</v>
      </c>
      <c r="N7" s="2">
        <f>SUMIFS('BA History S3'!E:E,'BA History S3'!B:B,A7)-M7</f>
        <v>16</v>
      </c>
      <c r="O7" s="33">
        <f>LOOKUP(2, 1/('BA History S3'!$B:$B=A7), 'BA History S3'!$AM:$AM)</f>
        <v>0.3</v>
      </c>
      <c r="P7" s="12">
        <f>SUMIFS('BA History S3'!H:H,'BA History S3'!B:B,A7)</f>
        <v>42</v>
      </c>
      <c r="Q7" s="2">
        <f>SUMIFS('BA History S3'!G:G,'BA History S3'!B:B,A7)-P7</f>
        <v>59</v>
      </c>
      <c r="R7" s="43">
        <f>LOOKUP(2, 1/('BA History S3'!$B:$B=A7), 'BA History S3'!$AN:$AN)</f>
        <v>0.39833333333333337</v>
      </c>
      <c r="S7" s="2">
        <f>COUNTIFS('BA History S3'!$B:$B,$A$7,'BA History S3'!K:K, 1)</f>
        <v>1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0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0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1</v>
      </c>
      <c r="AL7" s="2">
        <f>COUNTIFS('BA History S3'!$B:$B,$A$7,'BA History S3'!AD:AD, 1)</f>
        <v>0</v>
      </c>
      <c r="AM7" s="2">
        <f>COUNTIFS('BA History S3'!$B:$B,$A$7,'BA History S3'!AE:AE, 1)</f>
        <v>0</v>
      </c>
      <c r="AN7" s="2">
        <f>COUNTIFS('BA History S3'!$B:$B,$A$7,'BA History S3'!AF:AF, 1)</f>
        <v>1</v>
      </c>
      <c r="AO7" s="2">
        <f>COUNTIFS('BA History S3'!$B:$B,$A$7,'BA History S3'!AG:AG, 1)</f>
        <v>2</v>
      </c>
      <c r="AP7" s="2">
        <f>COUNTIFS('BA History S3'!$B:$B,$A$7,'BA History S3'!AH:AH, 1)</f>
        <v>1</v>
      </c>
      <c r="AQ7" s="2">
        <f>COUNTIFS('BA History S3'!$B:$B,$A$7,'BA History S3'!AI:AI, 1)</f>
        <v>2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186</v>
      </c>
      <c r="B8" s="1" t="s">
        <v>54</v>
      </c>
      <c r="C8" s="2" t="s">
        <v>70</v>
      </c>
      <c r="D8" s="2"/>
      <c r="E8" s="2">
        <v>1</v>
      </c>
      <c r="F8" s="2"/>
      <c r="G8" s="12">
        <f>SUMIFS('BA History S3'!C:C,'BA History S3'!B:B,A8)</f>
        <v>220</v>
      </c>
      <c r="H8" s="27">
        <f>AVERAGEIFS('BA History S3'!C:C,'BA History S3'!B:B,A8)</f>
        <v>13.75</v>
      </c>
      <c r="I8" s="13">
        <f t="array" ref="I8">MAX(IF('BA History S3'!B:B=A8, 'BA History S3'!C:C))</f>
        <v>29</v>
      </c>
      <c r="J8" s="12">
        <f>COUNTIFS('BA History S3'!B:B,A8,'BA History S3'!D:D, 1)</f>
        <v>7</v>
      </c>
      <c r="K8" s="2">
        <f>COUNTIFS('BA History S3'!B:B,A8,'BA History S3'!D:D, 0)</f>
        <v>9</v>
      </c>
      <c r="L8" s="33">
        <f>LOOKUP(2, 1/('BA History S3'!$B:$B=A8), 'BA History S3'!$AO:$AO)</f>
        <v>0.4375</v>
      </c>
      <c r="M8" s="12">
        <f>SUMIFS('BA History S3'!F:F,'BA History S3'!B:B,A8)</f>
        <v>29</v>
      </c>
      <c r="N8" s="2">
        <f>SUMIFS('BA History S3'!E:E,'BA History S3'!B:B,A8)-M8</f>
        <v>32</v>
      </c>
      <c r="O8" s="33">
        <f>LOOKUP(2, 1/('BA History S3'!$B:$B=A8), 'BA History S3'!$AM:$AM)</f>
        <v>0.47187500000000004</v>
      </c>
      <c r="P8" s="12">
        <f>SUMIFS('BA History S3'!H:H,'BA History S3'!B:B,A8)</f>
        <v>123</v>
      </c>
      <c r="Q8" s="2">
        <f>SUMIFS('BA History S3'!G:G,'BA History S3'!B:B,A8)-P8</f>
        <v>127</v>
      </c>
      <c r="R8" s="43">
        <f>LOOKUP(2, 1/('BA History S3'!$B:$B=A8), 'BA History S3'!$AN:$AN)</f>
        <v>0.49375000000000002</v>
      </c>
      <c r="S8" s="2">
        <f>COUNTIFS('BA History S3'!$B:$B,$A$8,'BA History S3'!K:K, 1)</f>
        <v>3</v>
      </c>
      <c r="T8" s="2">
        <f>COUNTIFS('BA History S3'!$B:$B,$A$8,'BA History S3'!L:L, 1)</f>
        <v>0</v>
      </c>
      <c r="U8" s="2">
        <f>COUNTIFS('BA History S3'!$B:$B,$A$8,'BA History S3'!M:M, 1)</f>
        <v>4</v>
      </c>
      <c r="V8" s="2">
        <f>COUNTIFS('BA History S3'!$B:$B,$A$8,'BA History S3'!N:N, 1)</f>
        <v>3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1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2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1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1</v>
      </c>
      <c r="AM8" s="2">
        <f>COUNTIFS('BA History S3'!$B:$B,$A$8,'BA History S3'!AE:AE, 1)</f>
        <v>1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5</v>
      </c>
      <c r="AQ8" s="2">
        <f>COUNTIFS('BA History S3'!$B:$B,$A$8,'BA History S3'!AI:AI, 1)</f>
        <v>1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255</v>
      </c>
      <c r="B9" s="1" t="s">
        <v>70</v>
      </c>
      <c r="C9" s="2" t="s">
        <v>70</v>
      </c>
      <c r="D9" s="2"/>
      <c r="E9" s="2"/>
      <c r="F9" s="2"/>
      <c r="G9" s="12">
        <f>SUMIFS('BA History S3'!C:C,'BA History S3'!B:B,A9)</f>
        <v>25</v>
      </c>
      <c r="H9" s="27">
        <f>AVERAGEIFS('BA History S3'!C:C,'BA History S3'!B:B,A9)</f>
        <v>12.5</v>
      </c>
      <c r="I9" s="13">
        <f t="array" ref="I9">MAX(IF('BA History S3'!B:B=A9, 'BA History S3'!C:C))</f>
        <v>15</v>
      </c>
      <c r="J9" s="12">
        <f>COUNTIFS('BA History S3'!B:B,A9,'BA History S3'!D:D, 1)</f>
        <v>2</v>
      </c>
      <c r="K9" s="2">
        <f>COUNTIFS('BA History S3'!B:B,A9,'BA History S3'!D:D, 0)</f>
        <v>0</v>
      </c>
      <c r="L9" s="33">
        <f>LOOKUP(2, 1/('BA History S3'!$B:$B=A9), 'BA History S3'!$AO:$AO)</f>
        <v>1</v>
      </c>
      <c r="M9" s="12">
        <f>SUMIFS('BA History S3'!F:F,'BA History S3'!B:B,A9)</f>
        <v>6</v>
      </c>
      <c r="N9" s="2">
        <f>SUMIFS('BA History S3'!E:E,'BA History S3'!B:B,A9)-M9</f>
        <v>2</v>
      </c>
      <c r="O9" s="33">
        <f>LOOKUP(2, 1/('BA History S3'!$B:$B=A9), 'BA History S3'!$AM:$AM)</f>
        <v>0.75</v>
      </c>
      <c r="P9" s="12">
        <f>SUMIFS('BA History S3'!H:H,'BA History S3'!B:B,A9)</f>
        <v>20</v>
      </c>
      <c r="Q9" s="2">
        <f>SUMIFS('BA History S3'!G:G,'BA History S3'!B:B,A9)-P9</f>
        <v>14</v>
      </c>
      <c r="R9" s="43">
        <f>LOOKUP(2, 1/('BA History S3'!$B:$B=A9), 'BA History S3'!$AN:$AN)</f>
        <v>0.59499999999999997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1</v>
      </c>
      <c r="V9" s="2">
        <f>COUNTIFS('BA History S3'!$B:$B,$A$9,'BA History S3'!N:N, 1)</f>
        <v>2</v>
      </c>
      <c r="W9" s="2">
        <f>COUNTIFS('BA History S3'!$B:$B,$A$9,'BA History S3'!O:O, 1)</f>
        <v>1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1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92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75</v>
      </c>
      <c r="H10" s="27">
        <f>AVERAGEIFS('BA History S3'!C:C,'BA History S3'!B:B,A10)</f>
        <v>10.714285714285714</v>
      </c>
      <c r="I10" s="13">
        <f t="array" ref="I10">MAX(IF('BA History S3'!B:B=A10, 'BA History S3'!C:C))</f>
        <v>16</v>
      </c>
      <c r="J10" s="12">
        <f>COUNTIFS('BA History S3'!B:B,A10,'BA History S3'!D:D, 1)</f>
        <v>6</v>
      </c>
      <c r="K10" s="2">
        <f>COUNTIFS('BA History S3'!B:B,A10,'BA History S3'!D:D, 0)</f>
        <v>1</v>
      </c>
      <c r="L10" s="33">
        <f>LOOKUP(2, 1/('BA History S3'!$B:$B=A10), 'BA History S3'!$AO:$AO)</f>
        <v>0.8571428571428571</v>
      </c>
      <c r="M10" s="12">
        <f>SUMIFS('BA History S3'!F:F,'BA History S3'!B:B,A10)</f>
        <v>18</v>
      </c>
      <c r="N10" s="2">
        <f>SUMIFS('BA History S3'!E:E,'BA History S3'!B:B,A10)-M10</f>
        <v>10</v>
      </c>
      <c r="O10" s="33">
        <f>LOOKUP(2, 1/('BA History S3'!$B:$B=A10), 'BA History S3'!$AM:$AM)</f>
        <v>0.63571428571428579</v>
      </c>
      <c r="P10" s="12">
        <f>SUMIFS('BA History S3'!H:H,'BA History S3'!B:B,A10)</f>
        <v>64</v>
      </c>
      <c r="Q10" s="2">
        <f>SUMIFS('BA History S3'!G:G,'BA History S3'!B:B,A10)-P10</f>
        <v>48</v>
      </c>
      <c r="R10" s="43">
        <f>LOOKUP(2, 1/('BA History S3'!$B:$B=A10), 'BA History S3'!$AN:$AN)</f>
        <v>0.56428571428571428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3</v>
      </c>
      <c r="W10" s="2">
        <f>COUNTIFS('BA History S3'!$B:$B,$A$10,'BA History S3'!O:O, 1)</f>
        <v>0</v>
      </c>
      <c r="X10" s="2">
        <f>COUNTIFS('BA History S3'!$B:$B,$A$10,'BA History S3'!P:P, 1)</f>
        <v>1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1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2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2</v>
      </c>
      <c r="AO10" s="2">
        <f>COUNTIFS('BA History S3'!$B:$B,$A$10,'BA History S3'!AG:AG, 1)</f>
        <v>1</v>
      </c>
      <c r="AP10" s="2">
        <f>COUNTIFS('BA History S3'!$B:$B,$A$10,'BA History S3'!AH:AH, 1)</f>
        <v>3</v>
      </c>
      <c r="AQ10" s="2">
        <f>COUNTIFS('BA History S3'!$B:$B,$A$10,'BA History S3'!AI:AI, 1)</f>
        <v>2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118</v>
      </c>
      <c r="B11" s="2" t="s">
        <v>70</v>
      </c>
      <c r="C11" s="2" t="s">
        <v>70</v>
      </c>
      <c r="D11" s="2"/>
      <c r="E11" s="2"/>
      <c r="F11" s="2"/>
      <c r="G11" s="12">
        <f>SUMIFS('BA History S3'!C:C,'BA History S3'!B:B,A11)</f>
        <v>101</v>
      </c>
      <c r="H11" s="27">
        <f>AVERAGEIFS('BA History S3'!C:C,'BA History S3'!B:B,A11)</f>
        <v>12.625</v>
      </c>
      <c r="I11" s="13">
        <f t="array" ref="I11">MAX(IF('BA History S3'!B:B=A11, 'BA History S3'!C:C))</f>
        <v>19</v>
      </c>
      <c r="J11" s="12">
        <f>COUNTIFS('BA History S3'!B:B,A11,'BA History S3'!D:D, 1)</f>
        <v>4</v>
      </c>
      <c r="K11" s="2">
        <f>COUNTIFS('BA History S3'!B:B,A11,'BA History S3'!D:D, 0)</f>
        <v>4</v>
      </c>
      <c r="L11" s="33">
        <f>LOOKUP(2, 1/('BA History S3'!$B:$B=A11), 'BA History S3'!$AO:$AO)</f>
        <v>0.5</v>
      </c>
      <c r="M11" s="12">
        <f>SUMIFS('BA History S3'!F:F,'BA History S3'!B:B,A11)</f>
        <v>15</v>
      </c>
      <c r="N11" s="2">
        <f>SUMIFS('BA History S3'!E:E,'BA History S3'!B:B,A11)-M11</f>
        <v>18</v>
      </c>
      <c r="O11" s="33">
        <f>LOOKUP(2, 1/('BA History S3'!$B:$B=A11), 'BA History S3'!$AM:$AM)</f>
        <v>0.41875000000000001</v>
      </c>
      <c r="P11" s="12">
        <f>SUMIFS('BA History S3'!H:H,'BA History S3'!B:B,A11)</f>
        <v>66</v>
      </c>
      <c r="Q11" s="2">
        <f>SUMIFS('BA History S3'!G:G,'BA History S3'!B:B,A11)-P11</f>
        <v>67</v>
      </c>
      <c r="R11" s="43">
        <f>LOOKUP(2, 1/('BA History S3'!$B:$B=A11), 'BA History S3'!$AN:$AN)</f>
        <v>0.47874999999999995</v>
      </c>
      <c r="S11" s="2">
        <f>COUNTIFS('BA History S3'!$B:$B,$A$11,'BA History S3'!K:K, 1)</f>
        <v>0</v>
      </c>
      <c r="T11" s="2">
        <f>COUNTIFS('BA History S3'!$B:$B,$A$11,'BA History S3'!L:L, 1)</f>
        <v>1</v>
      </c>
      <c r="U11" s="2">
        <f>COUNTIFS('BA History S3'!$B:$B,$A$11,'BA History S3'!M:M, 1)</f>
        <v>1</v>
      </c>
      <c r="V11" s="2">
        <f>COUNTIFS('BA History S3'!$B:$B,$A$11,'BA History S3'!N:N, 1)</f>
        <v>2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1</v>
      </c>
      <c r="AE11" s="2">
        <f>COUNTIFS('BA History S3'!$B:$B,$A$11,'BA History S3'!W:W, 1)</f>
        <v>0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3</v>
      </c>
      <c r="AO11" s="2">
        <f>COUNTIFS('BA History S3'!$B:$B,$A$11,'BA History S3'!AG:AG, 1)</f>
        <v>2</v>
      </c>
      <c r="AP11" s="2">
        <f>COUNTIFS('BA History S3'!$B:$B,$A$11,'BA History S3'!AH:AH, 1)</f>
        <v>2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21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23</v>
      </c>
      <c r="H12" s="27">
        <f>AVERAGEIFS('BA History S3'!C:C,'BA History S3'!B:B,A12)</f>
        <v>11.5</v>
      </c>
      <c r="I12" s="13">
        <f t="array" ref="I12">MAX(IF('BA History S3'!B:B=A12, 'BA History S3'!C:C))</f>
        <v>15</v>
      </c>
      <c r="J12" s="12">
        <f>COUNTIFS('BA History S3'!B:B,A12,'BA History S3'!D:D, 1)</f>
        <v>1</v>
      </c>
      <c r="K12" s="2">
        <f>COUNTIFS('BA History S3'!B:B,A12,'BA History S3'!D:D, 0)</f>
        <v>1</v>
      </c>
      <c r="L12" s="33">
        <f>LOOKUP(2, 1/('BA History S3'!$B:$B=A12), 'BA History S3'!$AO:$AO)</f>
        <v>0.5</v>
      </c>
      <c r="M12" s="12">
        <f>SUMIFS('BA History S3'!F:F,'BA History S3'!B:B,A12)</f>
        <v>4</v>
      </c>
      <c r="N12" s="2">
        <f>SUMIFS('BA History S3'!E:E,'BA History S3'!B:B,A12)-M12</f>
        <v>3</v>
      </c>
      <c r="O12" s="33">
        <f>LOOKUP(2, 1/('BA History S3'!$B:$B=A12), 'BA History S3'!$AM:$AM)</f>
        <v>0.625</v>
      </c>
      <c r="P12" s="12">
        <f>SUMIFS('BA History S3'!H:H,'BA History S3'!B:B,A12)</f>
        <v>17</v>
      </c>
      <c r="Q12" s="2">
        <f>SUMIFS('BA History S3'!G:G,'BA History S3'!B:B,A12)-P12</f>
        <v>14</v>
      </c>
      <c r="R12" s="43">
        <f>LOOKUP(2, 1/('BA History S3'!$B:$B=A12), 'BA History S3'!$AN:$AN)</f>
        <v>0.58499999999999996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1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1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1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124</v>
      </c>
      <c r="B13" s="2" t="s">
        <v>70</v>
      </c>
      <c r="C13" s="2" t="s">
        <v>70</v>
      </c>
      <c r="D13" s="2">
        <v>1</v>
      </c>
      <c r="E13" s="2">
        <v>1</v>
      </c>
      <c r="F13" s="2"/>
      <c r="G13" s="12">
        <f>SUMIFS('BA History S3'!C:C,'BA History S3'!B:B,A13)</f>
        <v>129</v>
      </c>
      <c r="H13" s="27">
        <f>AVERAGEIFS('BA History S3'!C:C,'BA History S3'!B:B,A13)</f>
        <v>16.125</v>
      </c>
      <c r="I13" s="13">
        <f t="array" ref="I13">MAX(IF('BA History S3'!B:B=A13, 'BA History S3'!C:C))</f>
        <v>25</v>
      </c>
      <c r="J13" s="12">
        <f>COUNTIFS('BA History S3'!B:B,A13,'BA History S3'!D:D, 1)</f>
        <v>2</v>
      </c>
      <c r="K13" s="2">
        <f>COUNTIFS('BA History S3'!B:B,A13,'BA History S3'!D:D, 0)</f>
        <v>6</v>
      </c>
      <c r="L13" s="33">
        <f>LOOKUP(2, 1/('BA History S3'!$B:$B=A13), 'BA History S3'!$AO:$AO)</f>
        <v>0.25</v>
      </c>
      <c r="M13" s="12">
        <f>SUMIFS('BA History S3'!F:F,'BA History S3'!B:B,A13)</f>
        <v>12</v>
      </c>
      <c r="N13" s="2">
        <f>SUMIFS('BA History S3'!E:E,'BA History S3'!B:B,A13)-M13</f>
        <v>21</v>
      </c>
      <c r="O13" s="33">
        <f>LOOKUP(2, 1/('BA History S3'!$B:$B=A13), 'BA History S3'!$AM:$AM)</f>
        <v>0.34375</v>
      </c>
      <c r="P13" s="12">
        <f>SUMIFS('BA History S3'!H:H,'BA History S3'!B:B,A13)</f>
        <v>59</v>
      </c>
      <c r="Q13" s="2">
        <f>SUMIFS('BA History S3'!G:G,'BA History S3'!B:B,A13)-P13</f>
        <v>81</v>
      </c>
      <c r="R13" s="43">
        <f>LOOKUP(2, 1/('BA History S3'!$B:$B=A13), 'BA History S3'!$AN:$AN)</f>
        <v>0.41499999999999998</v>
      </c>
      <c r="S13" s="2">
        <f>COUNTIFS('BA History S3'!$B:$B,$A$13,'BA History S3'!K:K, 1)</f>
        <v>1</v>
      </c>
      <c r="T13" s="2">
        <f>COUNTIFS('BA History S3'!$B:$B,$A$13,'BA History S3'!L:L, 1)</f>
        <v>0</v>
      </c>
      <c r="U13" s="2">
        <f>COUNTIFS('BA History S3'!$B:$B,$A$13,'BA History S3'!M:M, 1)</f>
        <v>2</v>
      </c>
      <c r="V13" s="2">
        <f>COUNTIFS('BA History S3'!$B:$B,$A$13,'BA History S3'!N:N, 1)</f>
        <v>2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1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1</v>
      </c>
      <c r="AL13" s="2">
        <f>COUNTIFS('BA History S3'!$B:$B,$A$13,'BA History S3'!AD:AD, 1)</f>
        <v>0</v>
      </c>
      <c r="AM13" s="2">
        <f>COUNTIFS('BA History S3'!$B:$B,$A$13,'BA History S3'!AE:AE, 1)</f>
        <v>0</v>
      </c>
      <c r="AN13" s="2">
        <f>COUNTIFS('BA History S3'!$B:$B,$A$13,'BA History S3'!AF:AF, 1)</f>
        <v>1</v>
      </c>
      <c r="AO13" s="2">
        <f>COUNTIFS('BA History S3'!$B:$B,$A$13,'BA History S3'!AG:AG, 1)</f>
        <v>2</v>
      </c>
      <c r="AP13" s="2">
        <f>COUNTIFS('BA History S3'!$B:$B,$A$13,'BA History S3'!AH:AH, 1)</f>
        <v>0</v>
      </c>
      <c r="AQ13" s="2">
        <f>COUNTIFS('BA History S3'!$B:$B,$A$13,'BA History S3'!AI:AI, 1)</f>
        <v>1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44</v>
      </c>
      <c r="B14" s="2" t="s">
        <v>70</v>
      </c>
      <c r="C14" s="2" t="s">
        <v>70</v>
      </c>
      <c r="D14" s="2">
        <v>1</v>
      </c>
      <c r="E14" s="2"/>
      <c r="F14" s="2"/>
      <c r="G14" s="12">
        <f>SUMIFS('BA History S3'!C:C,'BA History S3'!B:B,A14)</f>
        <v>85</v>
      </c>
      <c r="H14" s="27">
        <f>AVERAGEIFS('BA History S3'!C:C,'BA History S3'!B:B,A14)</f>
        <v>14.166666666666666</v>
      </c>
      <c r="I14" s="13">
        <f t="array" ref="I14">MAX(IF('BA History S3'!B:B=A14, 'BA History S3'!C:C))</f>
        <v>19</v>
      </c>
      <c r="J14" s="12">
        <f>COUNTIFS('BA History S3'!B:B,A14,'BA History S3'!D:D, 1)</f>
        <v>2</v>
      </c>
      <c r="K14" s="2">
        <f>COUNTIFS('BA History S3'!B:B,A14,'BA History S3'!D:D, 0)</f>
        <v>4</v>
      </c>
      <c r="L14" s="33">
        <f>LOOKUP(2, 1/('BA History S3'!$B:$B=A14), 'BA History S3'!$AO:$AO)</f>
        <v>0.33333333333333331</v>
      </c>
      <c r="M14" s="12">
        <f>SUMIFS('BA History S3'!F:F,'BA History S3'!B:B,A14)</f>
        <v>9</v>
      </c>
      <c r="N14" s="2">
        <f>SUMIFS('BA History S3'!E:E,'BA History S3'!B:B,A14)-M14</f>
        <v>13</v>
      </c>
      <c r="O14" s="33">
        <f>LOOKUP(2, 1/('BA History S3'!$B:$B=A14), 'BA History S3'!$AM:$AM)</f>
        <v>0.41666666666666669</v>
      </c>
      <c r="P14" s="12">
        <f>SUMIFS('BA History S3'!H:H,'BA History S3'!B:B,A14)</f>
        <v>42</v>
      </c>
      <c r="Q14" s="2">
        <f>SUMIFS('BA History S3'!G:G,'BA History S3'!B:B,A14)-P14</f>
        <v>50</v>
      </c>
      <c r="R14" s="43">
        <f>LOOKUP(2, 1/('BA History S3'!$B:$B=A14), 'BA History S3'!$AN:$AN)</f>
        <v>0.45166666666666666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1</v>
      </c>
      <c r="V14" s="2">
        <f>COUNTIFS('BA History S3'!$B:$B,$A$14,'BA History S3'!N:N, 1)</f>
        <v>1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1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1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2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38</v>
      </c>
      <c r="B15" s="2" t="s">
        <v>54</v>
      </c>
      <c r="C15" s="3" t="s">
        <v>70</v>
      </c>
      <c r="D15" s="2">
        <v>1</v>
      </c>
      <c r="E15" s="2"/>
      <c r="F15" s="2"/>
      <c r="G15" s="12">
        <f>SUMIFS('BA History S3'!C:C,'BA History S3'!B:B,A15)</f>
        <v>178</v>
      </c>
      <c r="H15" s="27">
        <f>AVERAGEIFS('BA History S3'!C:C,'BA History S3'!B:B,A15)</f>
        <v>19.777777777777779</v>
      </c>
      <c r="I15" s="13">
        <f t="array" ref="I15">MAX(IF('BA History S3'!B:B=A15, 'BA History S3'!C:C))</f>
        <v>32</v>
      </c>
      <c r="J15" s="12">
        <f>COUNTIFS('BA History S3'!B:B,A15,'BA History S3'!D:D, 1)</f>
        <v>6</v>
      </c>
      <c r="K15" s="2">
        <f>COUNTIFS('BA History S3'!B:B,A15,'BA History S3'!D:D, 0)</f>
        <v>3</v>
      </c>
      <c r="L15" s="33">
        <f>LOOKUP(2, 1/('BA History S3'!$B:$B=A15), 'BA History S3'!$AO:$AO)</f>
        <v>0.66666666666666663</v>
      </c>
      <c r="M15" s="12">
        <f>SUMIFS('BA History S3'!F:F,'BA History S3'!B:B,A15)</f>
        <v>21</v>
      </c>
      <c r="N15" s="2">
        <f>SUMIFS('BA History S3'!E:E,'BA History S3'!B:B,A15)-M15</f>
        <v>16</v>
      </c>
      <c r="O15" s="33">
        <f>LOOKUP(2, 1/('BA History S3'!$B:$B=A15), 'BA History S3'!$AM:$AM)</f>
        <v>0.56666666666666665</v>
      </c>
      <c r="P15" s="12">
        <f>SUMIFS('BA History S3'!H:H,'BA History S3'!B:B,A15)</f>
        <v>79</v>
      </c>
      <c r="Q15" s="2">
        <f>SUMIFS('BA History S3'!G:G,'BA History S3'!B:B,A15)-P15</f>
        <v>67</v>
      </c>
      <c r="R15" s="43">
        <f>LOOKUP(2, 1/('BA History S3'!$B:$B=A15), 'BA History S3'!$AN:$AN)</f>
        <v>0.54444444444444451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2</v>
      </c>
      <c r="V15" s="2">
        <f>COUNTIFS('BA History S3'!$B:$B,$A$15,'BA History S3'!N:N, 1)</f>
        <v>5</v>
      </c>
      <c r="W15" s="2">
        <f>COUNTIFS('BA History S3'!$B:$B,$A$15,'BA History S3'!O:O, 1)</f>
        <v>1</v>
      </c>
      <c r="X15" s="2">
        <f>COUNTIFS('BA History S3'!$B:$B,$A$15,'BA History S3'!P:P, 1)</f>
        <v>1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1</v>
      </c>
      <c r="AE15" s="2">
        <f>COUNTIFS('BA History S3'!$B:$B,$A$15,'BA History S3'!W:W, 1)</f>
        <v>0</v>
      </c>
      <c r="AF15" s="2">
        <f>COUNTIFS('BA History S3'!$B:$B,$A$15,'BA History S3'!X:X, 1)</f>
        <v>1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0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3</v>
      </c>
      <c r="AQ15" s="2">
        <f>COUNTIFS('BA History S3'!$B:$B,$A$15,'BA History S3'!AI:AI, 1)</f>
        <v>1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1</v>
      </c>
      <c r="B16" s="1" t="s">
        <v>232</v>
      </c>
      <c r="C16" s="3" t="s">
        <v>70</v>
      </c>
      <c r="D16" s="2">
        <v>3</v>
      </c>
      <c r="E16" s="2">
        <v>2</v>
      </c>
      <c r="F16" s="2"/>
      <c r="G16" s="12">
        <f>SUMIFS('BA History S3'!C:C,'BA History S3'!B:B,A16)</f>
        <v>287</v>
      </c>
      <c r="H16" s="27">
        <f>AVERAGEIFS('BA History S3'!C:C,'BA History S3'!B:B,A16)</f>
        <v>23.916666666666668</v>
      </c>
      <c r="I16" s="13">
        <f t="array" ref="I16">MAX(IF('BA History S3'!B:B=A16, 'BA History S3'!C:C))</f>
        <v>34</v>
      </c>
      <c r="J16" s="12">
        <f>COUNTIFS('BA History S3'!B:B,A16,'BA History S3'!D:D, 1)</f>
        <v>7</v>
      </c>
      <c r="K16" s="2">
        <f>COUNTIFS('BA History S3'!B:B,A16,'BA History S3'!D:D, 0)</f>
        <v>5</v>
      </c>
      <c r="L16" s="33">
        <f>LOOKUP(2, 1/('BA History S3'!$B:$B=A16), 'BA History S3'!$AO:$AO)</f>
        <v>0.58333333333333337</v>
      </c>
      <c r="M16" s="12">
        <f>SUMIFS('BA History S3'!F:F,'BA History S3'!B:B,A16)</f>
        <v>24</v>
      </c>
      <c r="N16" s="2">
        <f>SUMIFS('BA History S3'!E:E,'BA History S3'!B:B,A16)-M16</f>
        <v>21</v>
      </c>
      <c r="O16" s="33">
        <f>LOOKUP(2, 1/('BA History S3'!$B:$B=A16), 'BA History S3'!$AM:$AM)</f>
        <v>0.52916666666666667</v>
      </c>
      <c r="P16" s="12">
        <f>SUMIFS('BA History S3'!H:H,'BA History S3'!B:B,A16)</f>
        <v>98</v>
      </c>
      <c r="Q16" s="2">
        <f>SUMIFS('BA History S3'!G:G,'BA History S3'!B:B,A16)-P16</f>
        <v>89</v>
      </c>
      <c r="R16" s="43">
        <f>LOOKUP(2, 1/('BA History S3'!$B:$B=A16), 'BA History S3'!$AN:$AN)</f>
        <v>0.53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5</v>
      </c>
      <c r="W16" s="2">
        <f>COUNTIFS('BA History S3'!$B:$B,$A$16,'BA History S3'!O:O, 1)</f>
        <v>0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1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1</v>
      </c>
      <c r="AM16" s="2">
        <f>COUNTIFS('BA History S3'!$B:$B,$A$16,'BA History S3'!AE:AE, 1)</f>
        <v>1</v>
      </c>
      <c r="AN16" s="2">
        <f>COUNTIFS('BA History S3'!$B:$B,$A$16,'BA History S3'!AF:AF, 1)</f>
        <v>2</v>
      </c>
      <c r="AO16" s="2">
        <f>COUNTIFS('BA History S3'!$B:$B,$A$16,'BA History S3'!AG:AG, 1)</f>
        <v>0</v>
      </c>
      <c r="AP16" s="2">
        <f>COUNTIFS('BA History S3'!$B:$B,$A$16,'BA History S3'!AH:AH, 1)</f>
        <v>4</v>
      </c>
      <c r="AQ16" s="2">
        <f>COUNTIFS('BA History S3'!$B:$B,$A$16,'BA History S3'!AI:AI, 1)</f>
        <v>2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40</v>
      </c>
      <c r="B17" s="1" t="s">
        <v>130</v>
      </c>
      <c r="C17" s="3" t="s">
        <v>70</v>
      </c>
      <c r="D17" s="2"/>
      <c r="E17" s="2"/>
      <c r="F17" s="2"/>
      <c r="G17" s="12">
        <f>SUMIFS('BA History S3'!C:C,'BA History S3'!B:B,A17)</f>
        <v>20</v>
      </c>
      <c r="H17" s="27">
        <f>AVERAGEIFS('BA History S3'!C:C,'BA History S3'!B:B,A17)</f>
        <v>10</v>
      </c>
      <c r="I17" s="13">
        <f t="array" ref="I17">MAX(IF('BA History S3'!B:B=A17, 'BA History S3'!C:C))</f>
        <v>11</v>
      </c>
      <c r="J17" s="12">
        <f>COUNTIFS('BA History S3'!B:B,A17,'BA History S3'!D:D, 1)</f>
        <v>1</v>
      </c>
      <c r="K17" s="2">
        <f>COUNTIFS('BA History S3'!B:B,A17,'BA History S3'!D:D, 0)</f>
        <v>1</v>
      </c>
      <c r="L17" s="33">
        <f>LOOKUP(2, 1/('BA History S3'!$B:$B=A17), 'BA History S3'!$AO:$AO)</f>
        <v>0.5</v>
      </c>
      <c r="M17" s="12">
        <f>SUMIFS('BA History S3'!F:F,'BA History S3'!B:B,A17)</f>
        <v>4</v>
      </c>
      <c r="N17" s="2">
        <f>SUMIFS('BA History S3'!E:E,'BA History S3'!B:B,A17)-M17</f>
        <v>3</v>
      </c>
      <c r="O17" s="33">
        <f>LOOKUP(2, 1/('BA History S3'!$B:$B=A17), 'BA History S3'!$AM:$AM)</f>
        <v>0.625</v>
      </c>
      <c r="P17" s="12">
        <f>SUMIFS('BA History S3'!H:H,'BA History S3'!B:B,A17)</f>
        <v>15</v>
      </c>
      <c r="Q17" s="2">
        <f>SUMIFS('BA History S3'!G:G,'BA History S3'!B:B,A17)-P17</f>
        <v>13</v>
      </c>
      <c r="R17" s="43">
        <f>LOOKUP(2, 1/('BA History S3'!$B:$B=A17), 'BA History S3'!$AN:$AN)</f>
        <v>0.56499999999999995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1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0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1</v>
      </c>
      <c r="AL17" s="2">
        <f>COUNTIFS('BA History S3'!$B:$B,$A$17,'BA History S3'!AD:AD, 1)</f>
        <v>0</v>
      </c>
      <c r="AM17" s="2">
        <f>COUNTIFS('BA History S3'!$B:$B,$A$17,'BA History S3'!AE:AE, 1)</f>
        <v>1</v>
      </c>
      <c r="AN17" s="2">
        <f>COUNTIFS('BA History S3'!$B:$B,$A$17,'BA History S3'!AF:AF, 1)</f>
        <v>0</v>
      </c>
      <c r="AO17" s="2">
        <f>COUNTIFS('BA History S3'!$B:$B,$A$17,'BA History S3'!AG:AG, 1)</f>
        <v>0</v>
      </c>
      <c r="AP17" s="2">
        <f>COUNTIFS('BA History S3'!$B:$B,$A$17,'BA History S3'!AH:AH, 1)</f>
        <v>1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22</v>
      </c>
      <c r="B18" s="1" t="s">
        <v>70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12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5</v>
      </c>
      <c r="N18" s="2">
        <f>SUMIFS('BA History S3'!E:E,'BA History S3'!B:B,A18)-M18</f>
        <v>3</v>
      </c>
      <c r="O18" s="33">
        <f>LOOKUP(2, 1/('BA History S3'!$B:$B=A18), 'BA History S3'!$AM:$AM)</f>
        <v>0.7</v>
      </c>
      <c r="P18" s="12">
        <f>SUMIFS('BA History S3'!H:H,'BA History S3'!B:B,A18)</f>
        <v>18</v>
      </c>
      <c r="Q18" s="2">
        <f>SUMIFS('BA History S3'!G:G,'BA History S3'!B:B,A18)-P18</f>
        <v>16</v>
      </c>
      <c r="R18" s="43">
        <f>LOOKUP(2, 1/('BA History S3'!$B:$B=A18), 'BA History S3'!$AN:$AN)</f>
        <v>0.57999999999999996</v>
      </c>
      <c r="S18" s="2">
        <f>COUNTIFS('BA History S3'!$B:$B,$A$18,'BA History S3'!K:K, 1)</f>
        <v>1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1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0</v>
      </c>
      <c r="AL18" s="2">
        <f>COUNTIFS('BA History S3'!$B:$B,$A$18,'BA History S3'!AD:AD, 1)</f>
        <v>0</v>
      </c>
      <c r="AM18" s="2">
        <f>COUNTIFS('BA History S3'!$B:$B,$A$18,'BA History S3'!AE:AE, 1)</f>
        <v>0</v>
      </c>
      <c r="AN18" s="2">
        <f>COUNTIFS('BA History S3'!$B:$B,$A$18,'BA History S3'!AF:AF, 1)</f>
        <v>0</v>
      </c>
      <c r="AO18" s="2">
        <f>COUNTIFS('BA History S3'!$B:$B,$A$18,'BA History S3'!AG:AG, 1)</f>
        <v>1</v>
      </c>
      <c r="AP18" s="2">
        <f>COUNTIFS('BA History S3'!$B:$B,$A$18,'BA History S3'!AH:AH, 1)</f>
        <v>0</v>
      </c>
      <c r="AQ18" s="2">
        <f>COUNTIFS('BA History S3'!$B:$B,$A$18,'BA History S3'!AI:AI, 1)</f>
        <v>1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110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0</v>
      </c>
      <c r="K19" s="2">
        <f>COUNTIFS('BA History S3'!B:B,A19,'BA History S3'!D:D, 0)</f>
        <v>1</v>
      </c>
      <c r="L19" s="33">
        <f>LOOKUP(2, 1/('BA History S3'!$B:$B=A19), 'BA History S3'!$AO:$AO)</f>
        <v>0</v>
      </c>
      <c r="M19" s="12">
        <f>SUMIFS('BA History S3'!F:F,'BA History S3'!B:B,A19)</f>
        <v>2</v>
      </c>
      <c r="N19" s="2">
        <f>SUMIFS('BA History S3'!E:E,'BA History S3'!B:B,A19)-M19</f>
        <v>3</v>
      </c>
      <c r="O19" s="33">
        <f>LOOKUP(2, 1/('BA History S3'!$B:$B=A19), 'BA History S3'!$AM:$AM)</f>
        <v>0.4</v>
      </c>
      <c r="P19" s="12">
        <f>SUMIFS('BA History S3'!H:H,'BA History S3'!B:B,A19)</f>
        <v>8</v>
      </c>
      <c r="Q19" s="2">
        <f>SUMIFS('BA History S3'!G:G,'BA History S3'!B:B,A19)-P19</f>
        <v>12</v>
      </c>
      <c r="R19" s="43">
        <f>LOOKUP(2, 1/('BA History S3'!$B:$B=A19), 'BA History S3'!$AN:$AN)</f>
        <v>0.4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0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ht="15.75" x14ac:dyDescent="0.25">
      <c r="A20" s="2" t="s">
        <v>3</v>
      </c>
      <c r="B20" s="1" t="s">
        <v>130</v>
      </c>
      <c r="C20" s="3" t="s">
        <v>70</v>
      </c>
      <c r="D20" s="49">
        <v>1</v>
      </c>
      <c r="E20" s="49"/>
      <c r="F20" s="49"/>
      <c r="G20" s="12">
        <f>SUMIFS('BA History S3'!C:C,'BA History S3'!B:B,A20)</f>
        <v>69</v>
      </c>
      <c r="H20" s="27">
        <f>AVERAGEIFS('BA History S3'!C:C,'BA History S3'!B:B,A20)</f>
        <v>23</v>
      </c>
      <c r="I20" s="13">
        <f t="array" ref="I20">MAX(IF('BA History S3'!B:B=A20, 'BA History S3'!C:C))</f>
        <v>26</v>
      </c>
      <c r="J20" s="12">
        <f>COUNTIFS('BA History S3'!B:B,A20,'BA History S3'!D:D, 1)</f>
        <v>2</v>
      </c>
      <c r="K20" s="2">
        <f>COUNTIFS('BA History S3'!B:B,A20,'BA History S3'!D:D, 0)</f>
        <v>1</v>
      </c>
      <c r="L20" s="33">
        <f>LOOKUP(2, 1/('BA History S3'!$B:$B=A20), 'BA History S3'!$AO:$AO)</f>
        <v>0.66666666666666663</v>
      </c>
      <c r="M20" s="12">
        <f>SUMIFS('BA History S3'!F:F,'BA History S3'!B:B,A20)</f>
        <v>7</v>
      </c>
      <c r="N20" s="2">
        <f>SUMIFS('BA History S3'!E:E,'BA History S3'!B:B,A20)-M20</f>
        <v>6</v>
      </c>
      <c r="O20" s="33">
        <f>LOOKUP(2, 1/('BA History S3'!$B:$B=A20), 'BA History S3'!$AM:$AM)</f>
        <v>0.53333333333333333</v>
      </c>
      <c r="P20" s="12">
        <f>SUMIFS('BA History S3'!H:H,'BA History S3'!B:B,A20)</f>
        <v>28</v>
      </c>
      <c r="Q20" s="2">
        <f>SUMIFS('BA History S3'!G:G,'BA History S3'!B:B,A20)-P20</f>
        <v>27</v>
      </c>
      <c r="R20" s="43">
        <f>LOOKUP(2, 1/('BA History S3'!$B:$B=A20), 'BA History S3'!$AN:$AN)</f>
        <v>0.50666666666666671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2</v>
      </c>
      <c r="V20" s="2">
        <f>COUNTIFS('BA History S3'!$B:$B,$A$20,'BA History S3'!N:N, 1)</f>
        <v>1</v>
      </c>
      <c r="W20" s="2">
        <f>COUNTIFS('BA History S3'!$B:$B,$A$20,'BA History S3'!O:O, 1)</f>
        <v>0</v>
      </c>
      <c r="X20" s="2">
        <f>COUNTIFS('BA History S3'!$B:$B,$A$20,'BA History S3'!P:P, 1)</f>
        <v>1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1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1</v>
      </c>
      <c r="AQ20" s="2">
        <f>COUNTIFS('BA History S3'!$B:$B,$A$20,'BA History S3'!AI:AI, 1)</f>
        <v>1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120</v>
      </c>
      <c r="B21" s="49" t="s">
        <v>70</v>
      </c>
      <c r="C21" s="2" t="s">
        <v>70</v>
      </c>
      <c r="D21" s="49"/>
      <c r="E21" s="49"/>
      <c r="F21" s="49"/>
      <c r="G21" s="12">
        <f>SUMIFS('BA History S3'!C:C,'BA History S3'!B:B,A21)</f>
        <v>16</v>
      </c>
      <c r="H21" s="27">
        <f>AVERAGEIFS('BA History S3'!C:C,'BA History S3'!B:B,A21)</f>
        <v>5.333333333333333</v>
      </c>
      <c r="I21" s="13">
        <f t="array" ref="I21">MAX(IF('BA History S3'!B:B=A21, 'BA History S3'!C:C))</f>
        <v>9</v>
      </c>
      <c r="J21" s="12">
        <f>COUNTIFS('BA History S3'!B:B,A21,'BA History S3'!D:D, 1)</f>
        <v>0</v>
      </c>
      <c r="K21" s="2">
        <f>COUNTIFS('BA History S3'!B:B,A21,'BA History S3'!D:D, 0)</f>
        <v>3</v>
      </c>
      <c r="L21" s="33">
        <f>LOOKUP(2, 1/('BA History S3'!$B:$B=A21), 'BA History S3'!$AO:$AO)</f>
        <v>0</v>
      </c>
      <c r="M21" s="12">
        <f>SUMIFS('BA History S3'!F:F,'BA History S3'!B:B,A21)</f>
        <v>2</v>
      </c>
      <c r="N21" s="2">
        <f>SUMIFS('BA History S3'!E:E,'BA History S3'!B:B,A21)-M21</f>
        <v>9</v>
      </c>
      <c r="O21" s="33">
        <f>LOOKUP(2, 1/('BA History S3'!$B:$B=A21), 'BA History S3'!$AM:$AM)</f>
        <v>0.16666666666666666</v>
      </c>
      <c r="P21" s="12">
        <f>SUMIFS('BA History S3'!H:H,'BA History S3'!B:B,A21)</f>
        <v>14</v>
      </c>
      <c r="Q21" s="2">
        <f>SUMIFS('BA History S3'!G:G,'BA History S3'!B:B,A21)-P21</f>
        <v>28</v>
      </c>
      <c r="R21" s="43">
        <f>LOOKUP(2, 1/('BA History S3'!$B:$B=A21), 'BA History S3'!$AN:$AN)</f>
        <v>0.33</v>
      </c>
      <c r="S21" s="2">
        <f>COUNTIFS('BA History S3'!$B:$B,$A$21,'BA History S3'!K:K, 1)</f>
        <v>1</v>
      </c>
      <c r="T21" s="2">
        <f>COUNTIFS('BA History S3'!$B:$B,$A$21,'BA History S3'!L:L, 1)</f>
        <v>0</v>
      </c>
      <c r="U21" s="2">
        <f>COUNTIFS('BA History S3'!$B:$B,$A$21,'BA History S3'!M:M, 1)</f>
        <v>0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0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0</v>
      </c>
      <c r="AQ21" s="2">
        <f>COUNTIFS('BA History S3'!$B:$B,$A$21,'BA History S3'!AI:AI, 1)</f>
        <v>0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x14ac:dyDescent="0.25">
      <c r="A22" s="2" t="s">
        <v>133</v>
      </c>
      <c r="B22" s="2" t="s">
        <v>70</v>
      </c>
      <c r="C22" s="2" t="s">
        <v>70</v>
      </c>
      <c r="D22" s="2"/>
      <c r="E22" s="2"/>
      <c r="F22" s="2"/>
      <c r="G22" s="12">
        <f>SUMIFS('BA History S3'!C:C,'BA History S3'!B:B,A22)</f>
        <v>117</v>
      </c>
      <c r="H22" s="27">
        <f>AVERAGEIFS('BA History S3'!C:C,'BA History S3'!B:B,A22)</f>
        <v>13</v>
      </c>
      <c r="I22" s="13">
        <f t="array" ref="I22">MAX(IF('BA History S3'!B:B=A22, 'BA History S3'!C:C))</f>
        <v>21</v>
      </c>
      <c r="J22" s="12">
        <f>COUNTIFS('BA History S3'!B:B,A22,'BA History S3'!D:D, 1)</f>
        <v>7</v>
      </c>
      <c r="K22" s="2">
        <f>COUNTIFS('BA History S3'!B:B,A22,'BA History S3'!D:D, 0)</f>
        <v>2</v>
      </c>
      <c r="L22" s="33">
        <f>LOOKUP(2, 1/('BA History S3'!$B:$B=A22), 'BA History S3'!$AO:$AO)</f>
        <v>0.77777777777777779</v>
      </c>
      <c r="M22" s="12">
        <f>SUMIFS('BA History S3'!F:F,'BA History S3'!B:B,A22)</f>
        <v>23</v>
      </c>
      <c r="N22" s="2">
        <f>SUMIFS('BA History S3'!E:E,'BA History S3'!B:B,A22)-M22</f>
        <v>13</v>
      </c>
      <c r="O22" s="33">
        <f>LOOKUP(2, 1/('BA History S3'!$B:$B=A22), 'BA History S3'!$AM:$AM)</f>
        <v>0.66111111111111098</v>
      </c>
      <c r="P22" s="12">
        <f>SUMIFS('BA History S3'!H:H,'BA History S3'!B:B,A22)</f>
        <v>83</v>
      </c>
      <c r="Q22" s="2">
        <f>SUMIFS('BA History S3'!G:G,'BA History S3'!B:B,A22)-P22</f>
        <v>69</v>
      </c>
      <c r="R22" s="43">
        <f>LOOKUP(2, 1/('BA History S3'!$B:$B=A22), 'BA History S3'!$AN:$AN)</f>
        <v>0.55222222222222217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3</v>
      </c>
      <c r="V22" s="2">
        <f>COUNTIFS('BA History S3'!$B:$B,$A$22,'BA History S3'!N:N, 1)</f>
        <v>7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2</v>
      </c>
      <c r="AG22" s="2">
        <f>COUNTIFS('BA History S3'!$B:$B,$A$22,'BA History S3'!Y:Y, 1)</f>
        <v>0</v>
      </c>
      <c r="AH22" s="2">
        <f>COUNTIFS('BA History S3'!$B:$B,$A$22,'BA History S3'!Z:Z, 1)</f>
        <v>2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2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2</v>
      </c>
      <c r="AO22" s="2">
        <f>COUNTIFS('BA History S3'!$B:$B,$A$22,'BA History S3'!AG:AG, 1)</f>
        <v>1</v>
      </c>
      <c r="AP22" s="2">
        <f>COUNTIFS('BA History S3'!$B:$B,$A$22,'BA History S3'!AH:AH, 1)</f>
        <v>2</v>
      </c>
      <c r="AQ22" s="2">
        <f>COUNTIFS('BA History S3'!$B:$B,$A$22,'BA History S3'!AI:AI, 1)</f>
        <v>2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12</v>
      </c>
      <c r="B23" s="2" t="s">
        <v>70</v>
      </c>
      <c r="C23" s="2" t="s">
        <v>70</v>
      </c>
      <c r="D23" s="2">
        <v>2</v>
      </c>
      <c r="E23" s="2"/>
      <c r="F23" s="2"/>
      <c r="G23" s="12">
        <f>SUMIFS('BA History S3'!C:C,'BA History S3'!B:B,A23)</f>
        <v>21</v>
      </c>
      <c r="H23" s="27">
        <f>AVERAGEIFS('BA History S3'!C:C,'BA History S3'!B:B,A23)</f>
        <v>21</v>
      </c>
      <c r="I23" s="13">
        <f t="array" ref="I23">MAX(IF('BA History S3'!B:B=A23, 'BA History S3'!C:C))</f>
        <v>21</v>
      </c>
      <c r="J23" s="12">
        <f>COUNTIFS('BA History S3'!B:B,A23,'BA History S3'!D:D, 1)</f>
        <v>1</v>
      </c>
      <c r="K23" s="2">
        <f>COUNTIFS('BA History S3'!B:B,A23,'BA History S3'!D:D, 0)</f>
        <v>0</v>
      </c>
      <c r="L23" s="33">
        <f>LOOKUP(2, 1/('BA History S3'!$B:$B=A23), 'BA History S3'!$AO:$AO)</f>
        <v>1</v>
      </c>
      <c r="M23" s="12">
        <f>SUMIFS('BA History S3'!F:F,'BA History S3'!B:B,A23)</f>
        <v>3</v>
      </c>
      <c r="N23" s="2">
        <f>SUMIFS('BA History S3'!E:E,'BA History S3'!B:B,A23)-M23</f>
        <v>1</v>
      </c>
      <c r="O23" s="33">
        <f>LOOKUP(2, 1/('BA History S3'!$B:$B=A23), 'BA History S3'!$AM:$AM)</f>
        <v>0.75</v>
      </c>
      <c r="P23" s="12">
        <f>SUMIFS('BA History S3'!H:H,'BA History S3'!B:B,A23)</f>
        <v>11</v>
      </c>
      <c r="Q23" s="2">
        <f>SUMIFS('BA History S3'!G:G,'BA History S3'!B:B,A23)-P23</f>
        <v>8</v>
      </c>
      <c r="R23" s="43">
        <f>LOOKUP(2, 1/('BA History S3'!$B:$B=A23), 'BA History S3'!$AN:$AN)</f>
        <v>0.57999999999999996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1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0</v>
      </c>
      <c r="AG23" s="2">
        <f>COUNTIFS('BA History S3'!$B:$B,$A$23,'BA History S3'!Y:Y, 1)</f>
        <v>0</v>
      </c>
      <c r="AH23" s="2">
        <f>COUNTIFS('BA History S3'!$B:$B,$A$23,'BA History S3'!Z:Z, 1)</f>
        <v>0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0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1</v>
      </c>
      <c r="AO23" s="2">
        <f>COUNTIFS('BA History S3'!$B:$B,$A$23,'BA History S3'!AG:AG, 1)</f>
        <v>0</v>
      </c>
      <c r="AP23" s="2">
        <f>COUNTIFS('BA History S3'!$B:$B,$A$23,'BA History S3'!AH:AH, 1)</f>
        <v>1</v>
      </c>
      <c r="AQ23" s="2">
        <f>COUNTIFS('BA History S3'!$B:$B,$A$23,'BA History S3'!AI:AI, 1)</f>
        <v>0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2</v>
      </c>
      <c r="B24" s="1" t="s">
        <v>130</v>
      </c>
      <c r="C24" s="2" t="s">
        <v>70</v>
      </c>
      <c r="D24" s="1">
        <v>3</v>
      </c>
      <c r="E24" s="1">
        <v>1</v>
      </c>
      <c r="G24" s="12">
        <f>SUMIFS('BA History S3'!C:C,'BA History S3'!B:B,A24)</f>
        <v>153</v>
      </c>
      <c r="H24" s="27">
        <f>AVERAGEIFS('BA History S3'!C:C,'BA History S3'!B:B,A24)</f>
        <v>21.857142857142858</v>
      </c>
      <c r="I24" s="13">
        <f t="array" ref="I24">MAX(IF('BA History S3'!B:B=A24, 'BA History S3'!C:C))</f>
        <v>39</v>
      </c>
      <c r="J24" s="12">
        <f>COUNTIFS('BA History S3'!B:B,A24,'BA History S3'!D:D, 1)</f>
        <v>2</v>
      </c>
      <c r="K24" s="2">
        <f>COUNTIFS('BA History S3'!B:B,A24,'BA History S3'!D:D, 0)</f>
        <v>5</v>
      </c>
      <c r="L24" s="33">
        <f>LOOKUP(2, 1/('BA History S3'!$B:$B=A24), 'BA History S3'!$AO:$AO)</f>
        <v>0.2857142857142857</v>
      </c>
      <c r="M24" s="12">
        <f>SUMIFS('BA History S3'!F:F,'BA History S3'!B:B,A24)</f>
        <v>11</v>
      </c>
      <c r="N24" s="2">
        <f>SUMIFS('BA History S3'!E:E,'BA History S3'!B:B,A24)-M24</f>
        <v>17</v>
      </c>
      <c r="O24" s="33">
        <f>LOOKUP(2, 1/('BA History S3'!$B:$B=A24), 'BA History S3'!$AM:$AM)</f>
        <v>0.37857142857142856</v>
      </c>
      <c r="P24" s="12">
        <f>SUMIFS('BA History S3'!H:H,'BA History S3'!B:B,A24)</f>
        <v>52</v>
      </c>
      <c r="Q24" s="2">
        <f>SUMIFS('BA History S3'!G:G,'BA History S3'!B:B,A24)-P24</f>
        <v>61</v>
      </c>
      <c r="R24" s="43">
        <f>LOOKUP(2, 1/('BA History S3'!$B:$B=A24), 'BA History S3'!$AN:$AN)</f>
        <v>0.46428571428571425</v>
      </c>
      <c r="S24" s="2">
        <f>COUNTIFS('BA History S3'!$B:$B,$A$24,'BA History S3'!K:K, 1)</f>
        <v>1</v>
      </c>
      <c r="T24" s="2">
        <f>COUNTIFS('BA History S3'!$B:$B,$A$24,'BA History S3'!L:L, 1)</f>
        <v>0</v>
      </c>
      <c r="U24" s="2">
        <f>COUNTIFS('BA History S3'!$B:$B,$A$24,'BA History S3'!M:M, 1)</f>
        <v>3</v>
      </c>
      <c r="V24" s="2">
        <f>COUNTIFS('BA History S3'!$B:$B,$A$24,'BA History S3'!N:N, 1)</f>
        <v>1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1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1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0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2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0</v>
      </c>
      <c r="AO24" s="2">
        <f>COUNTIFS('BA History S3'!$B:$B,$A$24,'BA History S3'!AG:AG, 1)</f>
        <v>1</v>
      </c>
      <c r="AP24" s="2">
        <f>COUNTIFS('BA History S3'!$B:$B,$A$24,'BA History S3'!AH:AH, 1)</f>
        <v>1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5</v>
      </c>
      <c r="B25" s="1" t="s">
        <v>130</v>
      </c>
      <c r="C25" s="2" t="s">
        <v>70</v>
      </c>
      <c r="E25" s="1">
        <v>1</v>
      </c>
      <c r="G25" s="12">
        <f>SUMIFS('BA History S3'!C:C,'BA History S3'!B:B,A25)</f>
        <v>155</v>
      </c>
      <c r="H25" s="27">
        <f>AVERAGEIFS('BA History S3'!C:C,'BA History S3'!B:B,A25)</f>
        <v>19.375</v>
      </c>
      <c r="I25" s="13">
        <f t="array" ref="I25">MAX(IF('BA History S3'!B:B=A25, 'BA History S3'!C:C))</f>
        <v>30</v>
      </c>
      <c r="J25" s="12">
        <f>COUNTIFS('BA History S3'!B:B,A25,'BA History S3'!D:D, 1)</f>
        <v>5</v>
      </c>
      <c r="K25" s="2">
        <f>COUNTIFS('BA History S3'!B:B,A25,'BA History S3'!D:D, 0)</f>
        <v>3</v>
      </c>
      <c r="L25" s="33">
        <f>LOOKUP(2, 1/('BA History S3'!$B:$B=A25), 'BA History S3'!$AO:$AO)</f>
        <v>0.625</v>
      </c>
      <c r="M25" s="12">
        <f>SUMIFS('BA History S3'!F:F,'BA History S3'!B:B,A25)</f>
        <v>19</v>
      </c>
      <c r="N25" s="2">
        <f>SUMIFS('BA History S3'!E:E,'BA History S3'!B:B,A25)-M25</f>
        <v>13</v>
      </c>
      <c r="O25" s="33">
        <f>LOOKUP(2, 1/('BA History S3'!$B:$B=A25), 'BA History S3'!$AM:$AM)</f>
        <v>0.61250000000000004</v>
      </c>
      <c r="P25" s="12">
        <f>SUMIFS('BA History S3'!H:H,'BA History S3'!B:B,A25)</f>
        <v>71</v>
      </c>
      <c r="Q25" s="2">
        <f>SUMIFS('BA History S3'!G:G,'BA History S3'!B:B,A25)-P25</f>
        <v>54</v>
      </c>
      <c r="R25" s="43">
        <f>LOOKUP(2, 1/('BA History S3'!$B:$B=A25), 'BA History S3'!$AN:$AN)</f>
        <v>0.58250000000000002</v>
      </c>
      <c r="S25" s="2">
        <f>COUNTIFS('BA History S3'!$B:$B,$A$25,'BA History S3'!K:K, 1)</f>
        <v>0</v>
      </c>
      <c r="T25" s="2">
        <f>COUNTIFS('BA History S3'!$B:$B,$A$25,'BA History S3'!L:L, 1)</f>
        <v>1</v>
      </c>
      <c r="U25" s="2">
        <f>COUNTIFS('BA History S3'!$B:$B,$A$25,'BA History S3'!M:M, 1)</f>
        <v>2</v>
      </c>
      <c r="V25" s="2">
        <f>COUNTIFS('BA History S3'!$B:$B,$A$25,'BA History S3'!N:N, 1)</f>
        <v>1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2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2</v>
      </c>
      <c r="AL25" s="2">
        <f>COUNTIFS('BA History S3'!$B:$B,$A$25,'BA History S3'!AD:AD, 1)</f>
        <v>0</v>
      </c>
      <c r="AM25" s="2">
        <f>COUNTIFS('BA History S3'!$B:$B,$A$25,'BA History S3'!AE:AE, 1)</f>
        <v>0</v>
      </c>
      <c r="AN25" s="2">
        <f>COUNTIFS('BA History S3'!$B:$B,$A$25,'BA History S3'!AF:AF, 1)</f>
        <v>4</v>
      </c>
      <c r="AO25" s="2">
        <f>COUNTIFS('BA History S3'!$B:$B,$A$25,'BA History S3'!AG:AG, 1)</f>
        <v>2</v>
      </c>
      <c r="AP25" s="2">
        <f>COUNTIFS('BA History S3'!$B:$B,$A$25,'BA History S3'!AH:AH, 1)</f>
        <v>2</v>
      </c>
      <c r="AQ25" s="2">
        <f>COUNTIFS('BA History S3'!$B:$B,$A$25,'BA History S3'!AI:AI, 1)</f>
        <v>2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32</v>
      </c>
      <c r="B26" s="1" t="s">
        <v>70</v>
      </c>
      <c r="C26" s="2" t="s">
        <v>70</v>
      </c>
      <c r="G26" s="12">
        <f>SUMIFS('BA History S3'!C:C,'BA History S3'!B:B,A26)</f>
        <v>19</v>
      </c>
      <c r="H26" s="27">
        <f>AVERAGEIFS('BA History S3'!C:C,'BA History S3'!B:B,A26)</f>
        <v>9.5</v>
      </c>
      <c r="I26" s="13">
        <f t="array" ref="I26">MAX(IF('BA History S3'!B:B=A26, 'BA History S3'!C:C))</f>
        <v>11</v>
      </c>
      <c r="J26" s="12">
        <f>COUNTIFS('BA History S3'!B:B,A26,'BA History S3'!D:D, 1)</f>
        <v>1</v>
      </c>
      <c r="K26" s="2">
        <f>COUNTIFS('BA History S3'!B:B,A26,'BA History S3'!D:D, 0)</f>
        <v>1</v>
      </c>
      <c r="L26" s="33">
        <f>LOOKUP(2, 1/('BA History S3'!$B:$B=A26), 'BA History S3'!$AO:$AO)</f>
        <v>0.5</v>
      </c>
      <c r="M26" s="12">
        <f>SUMIFS('BA History S3'!F:F,'BA History S3'!B:B,A26)</f>
        <v>3</v>
      </c>
      <c r="N26" s="2">
        <f>SUMIFS('BA History S3'!E:E,'BA History S3'!B:B,A26)-M26</f>
        <v>4</v>
      </c>
      <c r="O26" s="33">
        <f>LOOKUP(2, 1/('BA History S3'!$B:$B=A26), 'BA History S3'!$AM:$AM)</f>
        <v>0.375</v>
      </c>
      <c r="P26" s="12">
        <f>SUMIFS('BA History S3'!H:H,'BA History S3'!B:B,A26)</f>
        <v>12</v>
      </c>
      <c r="Q26" s="2">
        <f>SUMIFS('BA History S3'!G:G,'BA History S3'!B:B,A26)-P26</f>
        <v>14</v>
      </c>
      <c r="R26" s="43">
        <f>LOOKUP(2, 1/('BA History S3'!$B:$B=A26), 'BA History S3'!$AN:$AN)</f>
        <v>0.44500000000000001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1</v>
      </c>
      <c r="W26" s="2">
        <f>COUNTIFS('BA History S3'!$B:$B,$A$26,'BA History S3'!O:O, 1)</f>
        <v>1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0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0</v>
      </c>
      <c r="AL26" s="2">
        <f>COUNTIFS('BA History S3'!$B:$B,$A$26,'BA History S3'!AD:AD, 1)</f>
        <v>0</v>
      </c>
      <c r="AM26" s="2">
        <f>COUNTIFS('BA History S3'!$B:$B,$A$26,'BA History S3'!AE:AE, 1)</f>
        <v>0</v>
      </c>
      <c r="AN26" s="2">
        <f>COUNTIFS('BA History S3'!$B:$B,$A$26,'BA History S3'!AF:AF, 1)</f>
        <v>0</v>
      </c>
      <c r="AO26" s="2">
        <f>COUNTIFS('BA History S3'!$B:$B,$A$26,'BA History S3'!AG:AG, 1)</f>
        <v>0</v>
      </c>
      <c r="AP26" s="2">
        <f>COUNTIFS('BA History S3'!$B:$B,$A$26,'BA History S3'!AH:AH, 1)</f>
        <v>0</v>
      </c>
      <c r="AQ26" s="2">
        <f>COUNTIFS('BA History S3'!$B:$B,$A$26,'BA History S3'!AI:AI, 1)</f>
        <v>0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196</v>
      </c>
      <c r="B27" s="1" t="s">
        <v>70</v>
      </c>
      <c r="C27" s="2" t="s">
        <v>70</v>
      </c>
      <c r="G27" s="12">
        <f>SUMIFS('BA History S3'!C:C,'BA History S3'!B:B,A27)</f>
        <v>5</v>
      </c>
      <c r="H27" s="27">
        <f>AVERAGEIFS('BA History S3'!C:C,'BA History S3'!B:B,A27)</f>
        <v>5</v>
      </c>
      <c r="I27" s="13">
        <f t="array" ref="I27">MAX(IF('BA History S3'!B:B=A27, 'BA History S3'!C:C))</f>
        <v>5</v>
      </c>
      <c r="J27" s="12">
        <f>COUNTIFS('BA History S3'!B:B,A27,'BA History S3'!D:D, 1)</f>
        <v>1</v>
      </c>
      <c r="K27" s="2">
        <f>COUNTIFS('BA History S3'!B:B,A27,'BA History S3'!D:D, 0)</f>
        <v>0</v>
      </c>
      <c r="L27" s="33">
        <f>LOOKUP(2, 1/('BA History S3'!$B:$B=A27), 'BA History S3'!$AO:$AO)</f>
        <v>1</v>
      </c>
      <c r="M27" s="12">
        <f>SUMIFS('BA History S3'!F:F,'BA History S3'!B:B,A27)</f>
        <v>3</v>
      </c>
      <c r="N27" s="2">
        <f>SUMIFS('BA History S3'!E:E,'BA History S3'!B:B,A27)-M27</f>
        <v>2</v>
      </c>
      <c r="O27" s="33">
        <f>LOOKUP(2, 1/('BA History S3'!$B:$B=A27), 'BA History S3'!$AM:$AM)</f>
        <v>0.6</v>
      </c>
      <c r="P27" s="12">
        <f>SUMIFS('BA History S3'!H:H,'BA History S3'!B:B,A27)</f>
        <v>12</v>
      </c>
      <c r="Q27" s="2">
        <f>SUMIFS('BA History S3'!G:G,'BA History S3'!B:B,A27)-P27</f>
        <v>12</v>
      </c>
      <c r="R27" s="43">
        <f>LOOKUP(2, 1/('BA History S3'!$B:$B=A27), 'BA History S3'!$AN:$AN)</f>
        <v>0.5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1</v>
      </c>
      <c r="V27" s="2">
        <f>COUNTIFS('BA History S3'!$B:$B,$A$27,'BA History S3'!N:N, 1)</f>
        <v>1</v>
      </c>
      <c r="W27" s="2">
        <f>COUNTIFS('BA History S3'!$B:$B,$A$27,'BA History S3'!O:O, 1)</f>
        <v>0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0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1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113</v>
      </c>
      <c r="B28" s="1" t="s">
        <v>70</v>
      </c>
      <c r="C28" s="2" t="s">
        <v>70</v>
      </c>
      <c r="D28" s="1">
        <v>3</v>
      </c>
      <c r="E28" s="1">
        <v>1</v>
      </c>
      <c r="G28" s="12">
        <f>SUMIFS('BA History S3'!C:C,'BA History S3'!B:B,A28)</f>
        <v>310</v>
      </c>
      <c r="H28" s="27">
        <f>AVERAGEIFS('BA History S3'!C:C,'BA History S3'!B:B,A28)</f>
        <v>20.666666666666668</v>
      </c>
      <c r="I28" s="13">
        <f t="array" ref="I28">MAX(IF('BA History S3'!B:B=A28, 'BA History S3'!C:C))</f>
        <v>34</v>
      </c>
      <c r="J28" s="12">
        <f>COUNTIFS('BA History S3'!B:B,A28,'BA History S3'!D:D, 1)</f>
        <v>9</v>
      </c>
      <c r="K28" s="2">
        <f>COUNTIFS('BA History S3'!B:B,A28,'BA History S3'!D:D, 0)</f>
        <v>6</v>
      </c>
      <c r="L28" s="33">
        <f>LOOKUP(2, 1/('BA History S3'!$B:$B=A28), 'BA History S3'!$AO:$AO)</f>
        <v>0.6</v>
      </c>
      <c r="M28" s="12">
        <f>SUMIFS('BA History S3'!F:F,'BA History S3'!B:B,A28)</f>
        <v>33</v>
      </c>
      <c r="N28" s="2">
        <f>SUMIFS('BA History S3'!E:E,'BA History S3'!B:B,A28)-M28</f>
        <v>25</v>
      </c>
      <c r="O28" s="33">
        <f>LOOKUP(2, 1/('BA History S3'!$B:$B=A28), 'BA History S3'!$AM:$AM)</f>
        <v>0.59</v>
      </c>
      <c r="P28" s="12">
        <f>SUMIFS('BA History S3'!H:H,'BA History S3'!B:B,A28)</f>
        <v>124</v>
      </c>
      <c r="Q28" s="2">
        <f>SUMIFS('BA History S3'!G:G,'BA History S3'!B:B,A28)-P28</f>
        <v>111</v>
      </c>
      <c r="R28" s="43">
        <f>LOOKUP(2, 1/('BA History S3'!$B:$B=A28), 'BA History S3'!$AN:$AN)</f>
        <v>0.53933333333333333</v>
      </c>
      <c r="S28" s="2">
        <f>COUNTIFS('BA History S3'!$B:$B,$A$28,'BA History S3'!K:K, 1)</f>
        <v>2</v>
      </c>
      <c r="T28" s="2">
        <f>COUNTIFS('BA History S3'!$B:$B,$A$28,'BA History S3'!L:L, 1)</f>
        <v>0</v>
      </c>
      <c r="U28" s="2">
        <f>COUNTIFS('BA History S3'!$B:$B,$A$28,'BA History S3'!M:M, 1)</f>
        <v>3</v>
      </c>
      <c r="V28" s="2">
        <f>COUNTIFS('BA History S3'!$B:$B,$A$28,'BA History S3'!N:N, 1)</f>
        <v>6</v>
      </c>
      <c r="W28" s="2">
        <f>COUNTIFS('BA History S3'!$B:$B,$A$28,'BA History S3'!O:O, 1)</f>
        <v>1</v>
      </c>
      <c r="X28" s="2">
        <f>COUNTIFS('BA History S3'!$B:$B,$A$28,'BA History S3'!P:P, 1)</f>
        <v>1</v>
      </c>
      <c r="Y28" s="2">
        <f>COUNTIFS('BA History S3'!$B:$B,$A$28,'BA History S3'!Q:Q, 1)</f>
        <v>2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1</v>
      </c>
      <c r="AE28" s="2">
        <f>COUNTIFS('BA History S3'!$B:$B,$A$28,'BA History S3'!W:W, 1)</f>
        <v>0</v>
      </c>
      <c r="AF28" s="2">
        <f>COUNTIFS('BA History S3'!$B:$B,$A$28,'BA History S3'!X:X, 1)</f>
        <v>1</v>
      </c>
      <c r="AG28" s="2">
        <f>COUNTIFS('BA History S3'!$B:$B,$A$28,'BA History S3'!Y:Y, 1)</f>
        <v>0</v>
      </c>
      <c r="AH28" s="2">
        <f>COUNTIFS('BA History S3'!$B:$B,$A$28,'BA History S3'!Z:Z, 1)</f>
        <v>4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3</v>
      </c>
      <c r="AL28" s="2">
        <f>COUNTIFS('BA History S3'!$B:$B,$A$28,'BA History S3'!AD:AD, 1)</f>
        <v>0</v>
      </c>
      <c r="AM28" s="2">
        <f>COUNTIFS('BA History S3'!$B:$B,$A$28,'BA History S3'!AE:AE, 1)</f>
        <v>1</v>
      </c>
      <c r="AN28" s="2">
        <f>COUNTIFS('BA History S3'!$B:$B,$A$28,'BA History S3'!AF:AF, 1)</f>
        <v>2</v>
      </c>
      <c r="AO28" s="2">
        <f>COUNTIFS('BA History S3'!$B:$B,$A$28,'BA History S3'!AG:AG, 1)</f>
        <v>0</v>
      </c>
      <c r="AP28" s="2">
        <f>COUNTIFS('BA History S3'!$B:$B,$A$28,'BA History S3'!AH:AH, 1)</f>
        <v>3</v>
      </c>
      <c r="AQ28" s="2">
        <f>COUNTIFS('BA History S3'!$B:$B,$A$28,'BA History S3'!AI:AI, 1)</f>
        <v>3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256</v>
      </c>
      <c r="B29" s="1" t="s">
        <v>70</v>
      </c>
      <c r="C29" s="2" t="s">
        <v>70</v>
      </c>
      <c r="G29" s="12">
        <f>SUMIFS('BA History S3'!C:C,'BA History S3'!B:B,A29)</f>
        <v>20</v>
      </c>
      <c r="H29" s="27">
        <f>AVERAGEIFS('BA History S3'!C:C,'BA History S3'!B:B,A29)</f>
        <v>20</v>
      </c>
      <c r="I29" s="13">
        <f t="array" ref="I29">MAX(IF('BA History S3'!B:B=A29, 'BA History S3'!C:C))</f>
        <v>20</v>
      </c>
      <c r="J29" s="12">
        <f>COUNTIFS('BA History S3'!B:B,A29,'BA History S3'!D:D, 1)</f>
        <v>0</v>
      </c>
      <c r="K29" s="2">
        <f>COUNTIFS('BA History S3'!B:B,A29,'BA History S3'!D:D, 0)</f>
        <v>1</v>
      </c>
      <c r="L29" s="33">
        <f>LOOKUP(2, 1/('BA History S3'!$B:$B=A29), 'BA History S3'!$AO:$AO)</f>
        <v>0</v>
      </c>
      <c r="M29" s="12">
        <f>SUMIFS('BA History S3'!F:F,'BA History S3'!B:B,A29)</f>
        <v>1</v>
      </c>
      <c r="N29" s="2">
        <f>SUMIFS('BA History S3'!E:E,'BA History S3'!B:B,A29)-M29</f>
        <v>3</v>
      </c>
      <c r="O29" s="33">
        <f>LOOKUP(2, 1/('BA History S3'!$B:$B=A29), 'BA History S3'!$AM:$AM)</f>
        <v>0.25</v>
      </c>
      <c r="P29" s="12">
        <f>SUMIFS('BA History S3'!H:H,'BA History S3'!B:B,A29)</f>
        <v>9</v>
      </c>
      <c r="Q29" s="2">
        <f>SUMIFS('BA History S3'!G:G,'BA History S3'!B:B,A29)-P29</f>
        <v>11</v>
      </c>
      <c r="R29" s="43">
        <f>LOOKUP(2, 1/('BA History S3'!$B:$B=A29), 'BA History S3'!$AN:$AN)</f>
        <v>0.45</v>
      </c>
      <c r="S29" s="2">
        <f>COUNTIFS('BA History S3'!$B:$B,$A$29,'BA History S3'!K:K, 1)</f>
        <v>0</v>
      </c>
      <c r="T29" s="2">
        <f>COUNTIFS('BA History S3'!$B:$B,$A$29,'BA History S3'!L:L, 1)</f>
        <v>0</v>
      </c>
      <c r="U29" s="2">
        <f>COUNTIFS('BA History S3'!$B:$B,$A$29,'BA History S3'!M:M, 1)</f>
        <v>0</v>
      </c>
      <c r="V29" s="2">
        <f>COUNTIFS('BA History S3'!$B:$B,$A$29,'BA History S3'!N:N, 1)</f>
        <v>0</v>
      </c>
      <c r="W29" s="2">
        <f>COUNTIFS('BA History S3'!$B:$B,$A$29,'BA History S3'!O:O, 1)</f>
        <v>0</v>
      </c>
      <c r="X29" s="2">
        <f>COUNTIFS('BA History S3'!$B:$B,$A$29,'BA History S3'!P:P, 1)</f>
        <v>0</v>
      </c>
      <c r="Y29" s="2">
        <f>COUNTIFS('BA History S3'!$B:$B,$A$29,'BA History S3'!Q:Q, 1)</f>
        <v>0</v>
      </c>
      <c r="Z29" s="2">
        <f>COUNTIFS('BA History S3'!$B:$B,$A$29,'BA History S3'!R:R, 1)</f>
        <v>0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0</v>
      </c>
      <c r="AE29" s="2">
        <f>COUNTIFS('BA History S3'!$B:$B,$A$29,'BA History S3'!W:W, 1)</f>
        <v>1</v>
      </c>
      <c r="AF29" s="2">
        <f>COUNTIFS('BA History S3'!$B:$B,$A$29,'BA History S3'!X:X, 1)</f>
        <v>0</v>
      </c>
      <c r="AG29" s="2">
        <f>COUNTIFS('BA History S3'!$B:$B,$A$29,'BA History S3'!Y:Y, 1)</f>
        <v>0</v>
      </c>
      <c r="AH29" s="2">
        <f>COUNTIFS('BA History S3'!$B:$B,$A$29,'BA History S3'!Z:Z, 1)</f>
        <v>0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0</v>
      </c>
      <c r="AL29" s="2">
        <f>COUNTIFS('BA History S3'!$B:$B,$A$29,'BA History S3'!AD:AD, 1)</f>
        <v>0</v>
      </c>
      <c r="AM29" s="2">
        <f>COUNTIFS('BA History S3'!$B:$B,$A$29,'BA History S3'!AE:AE, 1)</f>
        <v>0</v>
      </c>
      <c r="AN29" s="2">
        <f>COUNTIFS('BA History S3'!$B:$B,$A$29,'BA History S3'!AF:AF, 1)</f>
        <v>0</v>
      </c>
      <c r="AO29" s="2">
        <f>COUNTIFS('BA History S3'!$B:$B,$A$29,'BA History S3'!AG:AG, 1)</f>
        <v>0</v>
      </c>
      <c r="AP29" s="2">
        <f>COUNTIFS('BA History S3'!$B:$B,$A$29,'BA History S3'!AH:AH, 1)</f>
        <v>0</v>
      </c>
      <c r="AQ29" s="2">
        <f>COUNTIFS('BA History S3'!$B:$B,$A$29,'BA History S3'!AI:AI, 1)</f>
        <v>0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34</v>
      </c>
      <c r="B30" s="1" t="s">
        <v>70</v>
      </c>
      <c r="C30" s="2" t="s">
        <v>70</v>
      </c>
      <c r="E30" s="1">
        <v>1</v>
      </c>
      <c r="G30" s="12">
        <f>SUMIFS('BA History S3'!C:C,'BA History S3'!B:B,A30)</f>
        <v>75</v>
      </c>
      <c r="H30" s="27">
        <f>AVERAGEIFS('BA History S3'!C:C,'BA History S3'!B:B,A30)</f>
        <v>18.75</v>
      </c>
      <c r="I30" s="13">
        <f t="array" ref="I30">MAX(IF('BA History S3'!B:B=A30, 'BA History S3'!C:C))</f>
        <v>24</v>
      </c>
      <c r="J30" s="12">
        <f>COUNTIFS('BA History S3'!B:B,A30,'BA History S3'!D:D, 1)</f>
        <v>1</v>
      </c>
      <c r="K30" s="2">
        <f>COUNTIFS('BA History S3'!B:B,A30,'BA History S3'!D:D, 0)</f>
        <v>3</v>
      </c>
      <c r="L30" s="33">
        <f>LOOKUP(2, 1/('BA History S3'!$B:$B=A30), 'BA History S3'!$AO:$AO)</f>
        <v>0.25</v>
      </c>
      <c r="M30" s="12">
        <f>SUMIFS('BA History S3'!F:F,'BA History S3'!B:B,A30)</f>
        <v>7</v>
      </c>
      <c r="N30" s="2">
        <f>SUMIFS('BA History S3'!E:E,'BA History S3'!B:B,A30)-M30</f>
        <v>11</v>
      </c>
      <c r="O30" s="33">
        <f>LOOKUP(2, 1/('BA History S3'!$B:$B=A30), 'BA History S3'!$AM:$AM)</f>
        <v>0.375</v>
      </c>
      <c r="P30" s="12">
        <f>SUMIFS('BA History S3'!H:H,'BA History S3'!B:B,A30)</f>
        <v>34</v>
      </c>
      <c r="Q30" s="2">
        <f>SUMIFS('BA History S3'!G:G,'BA History S3'!B:B,A30)-P30</f>
        <v>37</v>
      </c>
      <c r="R30" s="43">
        <f>LOOKUP(2, 1/('BA History S3'!$B:$B=A30), 'BA History S3'!$AN:$AN)</f>
        <v>0.47250000000000003</v>
      </c>
      <c r="S30" s="2">
        <f>COUNTIFS('BA History S3'!$B:$B,$A$30,'BA History S3'!K:K, 1)</f>
        <v>0</v>
      </c>
      <c r="T30" s="2">
        <f>COUNTIFS('BA History S3'!$B:$B,$A$30,'BA History S3'!L:L, 1)</f>
        <v>1</v>
      </c>
      <c r="U30" s="2">
        <f>COUNTIFS('BA History S3'!$B:$B,$A$30,'BA History S3'!M:M, 1)</f>
        <v>1</v>
      </c>
      <c r="V30" s="2">
        <f>COUNTIFS('BA History S3'!$B:$B,$A$30,'BA History S3'!N:N, 1)</f>
        <v>1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0</v>
      </c>
      <c r="AF30" s="2">
        <f>COUNTIFS('BA History S3'!$B:$B,$A$30,'BA History S3'!X:X, 1)</f>
        <v>1</v>
      </c>
      <c r="AG30" s="2">
        <f>COUNTIFS('BA History S3'!$B:$B,$A$30,'BA History S3'!Y:Y, 1)</f>
        <v>0</v>
      </c>
      <c r="AH30" s="2">
        <f>COUNTIFS('BA History S3'!$B:$B,$A$30,'BA History S3'!Z:Z, 1)</f>
        <v>1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1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1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119</v>
      </c>
      <c r="B31" s="2" t="s">
        <v>54</v>
      </c>
      <c r="C31" s="2" t="s">
        <v>70</v>
      </c>
      <c r="D31" s="2"/>
      <c r="E31" s="2">
        <v>1</v>
      </c>
      <c r="F31" s="2"/>
      <c r="G31" s="12">
        <f>SUMIFS('BA History S3'!C:C,'BA History S3'!B:B,A31)</f>
        <v>206</v>
      </c>
      <c r="H31" s="27">
        <f>AVERAGEIFS('BA History S3'!C:C,'BA History S3'!B:B,A31)</f>
        <v>18.727272727272727</v>
      </c>
      <c r="I31" s="13">
        <f t="array" ref="I31">MAX(IF('BA History S3'!B:B=A31, 'BA History S3'!C:C))</f>
        <v>30</v>
      </c>
      <c r="J31" s="12">
        <f>COUNTIFS('BA History S3'!B:B,A31,'BA History S3'!D:D, 1)</f>
        <v>7</v>
      </c>
      <c r="K31" s="2">
        <f>COUNTIFS('BA History S3'!B:B,A31,'BA History S3'!D:D, 0)</f>
        <v>4</v>
      </c>
      <c r="L31" s="33">
        <f>LOOKUP(2, 1/('BA History S3'!$B:$B=A31), 'BA History S3'!$AO:$AO)</f>
        <v>0.63636363636363635</v>
      </c>
      <c r="M31" s="12">
        <f>SUMIFS('BA History S3'!F:F,'BA History S3'!B:B,A31)</f>
        <v>27</v>
      </c>
      <c r="N31" s="2">
        <f>SUMIFS('BA History S3'!E:E,'BA History S3'!B:B,A31)-M31</f>
        <v>16</v>
      </c>
      <c r="O31" s="33">
        <f>LOOKUP(2, 1/('BA History S3'!$B:$B=A31), 'BA History S3'!$AM:$AM)</f>
        <v>0.66363636363636369</v>
      </c>
      <c r="P31" s="12">
        <f>SUMIFS('BA History S3'!H:H,'BA History S3'!B:B,A31)</f>
        <v>102</v>
      </c>
      <c r="Q31" s="2">
        <f>SUMIFS('BA History S3'!G:G,'BA History S3'!B:B,A31)-P31</f>
        <v>77</v>
      </c>
      <c r="R31" s="43">
        <f>LOOKUP(2, 1/('BA History S3'!$B:$B=A31), 'BA History S3'!$AN:$AN)</f>
        <v>0.5945454545454546</v>
      </c>
      <c r="S31" s="2">
        <f>COUNTIFS('BA History S3'!$B:$B,$A$31,'BA History S3'!K:K, 1)</f>
        <v>1</v>
      </c>
      <c r="T31" s="2">
        <f>COUNTIFS('BA History S3'!$B:$B,$A$31,'BA History S3'!L:L, 1)</f>
        <v>0</v>
      </c>
      <c r="U31" s="2">
        <f>COUNTIFS('BA History S3'!$B:$B,$A$31,'BA History S3'!M:M, 1)</f>
        <v>3</v>
      </c>
      <c r="V31" s="2">
        <f>COUNTIFS('BA History S3'!$B:$B,$A$31,'BA History S3'!N:N, 1)</f>
        <v>4</v>
      </c>
      <c r="W31" s="2">
        <f>COUNTIFS('BA History S3'!$B:$B,$A$31,'BA History S3'!O:O, 1)</f>
        <v>0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2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1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2</v>
      </c>
      <c r="AL31" s="2">
        <f>COUNTIFS('BA History S3'!$B:$B,$A$31,'BA History S3'!AD:AD, 1)</f>
        <v>1</v>
      </c>
      <c r="AM31" s="2">
        <f>COUNTIFS('BA History S3'!$B:$B,$A$31,'BA History S3'!AE:AE, 1)</f>
        <v>0</v>
      </c>
      <c r="AN31" s="2">
        <f>COUNTIFS('BA History S3'!$B:$B,$A$31,'BA History S3'!AF:AF, 1)</f>
        <v>3</v>
      </c>
      <c r="AO31" s="2">
        <f>COUNTIFS('BA History S3'!$B:$B,$A$31,'BA History S3'!AG:AG, 1)</f>
        <v>0</v>
      </c>
      <c r="AP31" s="2">
        <f>COUNTIFS('BA History S3'!$B:$B,$A$31,'BA History S3'!AH:AH, 1)</f>
        <v>4</v>
      </c>
      <c r="AQ31" s="2">
        <f>COUNTIFS('BA History S3'!$B:$B,$A$31,'BA History S3'!AI:AI, 1)</f>
        <v>4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15</v>
      </c>
      <c r="B32" s="2" t="s">
        <v>70</v>
      </c>
      <c r="C32" s="2" t="s">
        <v>70</v>
      </c>
      <c r="D32" s="2">
        <v>1</v>
      </c>
      <c r="E32" s="2"/>
      <c r="F32" s="2"/>
      <c r="G32" s="12">
        <f>SUMIFS('BA History S3'!C:C,'BA History S3'!B:B,A32)</f>
        <v>61</v>
      </c>
      <c r="H32" s="27">
        <f>AVERAGEIFS('BA History S3'!C:C,'BA History S3'!B:B,A32)</f>
        <v>20.333333333333332</v>
      </c>
      <c r="I32" s="13">
        <f t="array" ref="I32">MAX(IF('BA History S3'!B:B=A32, 'BA History S3'!C:C))</f>
        <v>28</v>
      </c>
      <c r="J32" s="12">
        <f>COUNTIFS('BA History S3'!B:B,A32,'BA History S3'!D:D, 1)</f>
        <v>2</v>
      </c>
      <c r="K32" s="2">
        <f>COUNTIFS('BA History S3'!B:B,A32,'BA History S3'!D:D, 0)</f>
        <v>1</v>
      </c>
      <c r="L32" s="33">
        <f>LOOKUP(2, 1/('BA History S3'!$B:$B=A32), 'BA History S3'!$AO:$AO)</f>
        <v>0.66666666666666663</v>
      </c>
      <c r="M32" s="12">
        <f>SUMIFS('BA History S3'!F:F,'BA History S3'!B:B,A32)</f>
        <v>7</v>
      </c>
      <c r="N32" s="2">
        <f>SUMIFS('BA History S3'!E:E,'BA History S3'!B:B,A32)-M32</f>
        <v>5</v>
      </c>
      <c r="O32" s="33">
        <f>LOOKUP(2, 1/('BA History S3'!$B:$B=A32), 'BA History S3'!$AM:$AM)</f>
        <v>0.58333333333333337</v>
      </c>
      <c r="P32" s="12">
        <f>SUMIFS('BA History S3'!H:H,'BA History S3'!B:B,A32)</f>
        <v>26</v>
      </c>
      <c r="Q32" s="2">
        <f>SUMIFS('BA History S3'!G:G,'BA History S3'!B:B,A32)-P32</f>
        <v>24</v>
      </c>
      <c r="R32" s="43">
        <f>LOOKUP(2, 1/('BA History S3'!$B:$B=A32), 'BA History S3'!$AN:$AN)</f>
        <v>0.51333333333333331</v>
      </c>
      <c r="S32" s="2">
        <f>COUNTIFS('BA History S3'!$B:$B,$A$32,'BA History S3'!K:K, 1)</f>
        <v>0</v>
      </c>
      <c r="T32" s="2">
        <f>COUNTIFS('BA History S3'!$B:$B,$A$32,'BA History S3'!L:L, 1)</f>
        <v>0</v>
      </c>
      <c r="U32" s="2">
        <f>COUNTIFS('BA History S3'!$B:$B,$A$32,'BA History S3'!M:M, 1)</f>
        <v>1</v>
      </c>
      <c r="V32" s="2">
        <f>COUNTIFS('BA History S3'!$B:$B,$A$32,'BA History S3'!N:N, 1)</f>
        <v>2</v>
      </c>
      <c r="W32" s="2">
        <f>COUNTIFS('BA History S3'!$B:$B,$A$32,'BA History S3'!O:O, 1)</f>
        <v>0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0</v>
      </c>
      <c r="AE32" s="2">
        <f>COUNTIFS('BA History S3'!$B:$B,$A$32,'BA History S3'!W:W, 1)</f>
        <v>0</v>
      </c>
      <c r="AF32" s="2">
        <f>COUNTIFS('BA History S3'!$B:$B,$A$32,'BA History S3'!X:X, 1)</f>
        <v>0</v>
      </c>
      <c r="AG32" s="2">
        <f>COUNTIFS('BA History S3'!$B:$B,$A$32,'BA History S3'!Y:Y, 1)</f>
        <v>0</v>
      </c>
      <c r="AH32" s="2">
        <f>COUNTIFS('BA History S3'!$B:$B,$A$32,'BA History S3'!Z:Z, 1)</f>
        <v>0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2</v>
      </c>
      <c r="AL32" s="2">
        <f>COUNTIFS('BA History S3'!$B:$B,$A$32,'BA History S3'!AD:AD, 1)</f>
        <v>0</v>
      </c>
      <c r="AM32" s="2">
        <f>COUNTIFS('BA History S3'!$B:$B,$A$32,'BA History S3'!AE:AE, 1)</f>
        <v>0</v>
      </c>
      <c r="AN32" s="2">
        <f>COUNTIFS('BA History S3'!$B:$B,$A$32,'BA History S3'!AF:AF, 1)</f>
        <v>1</v>
      </c>
      <c r="AO32" s="2">
        <f>COUNTIFS('BA History S3'!$B:$B,$A$32,'BA History S3'!AG:AG, 1)</f>
        <v>0</v>
      </c>
      <c r="AP32" s="2">
        <f>COUNTIFS('BA History S3'!$B:$B,$A$32,'BA History S3'!AH:AH, 1)</f>
        <v>1</v>
      </c>
      <c r="AQ32" s="2">
        <f>COUNTIFS('BA History S3'!$B:$B,$A$32,'BA History S3'!AI:AI, 1)</f>
        <v>0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249</v>
      </c>
      <c r="B33" s="2" t="s">
        <v>70</v>
      </c>
      <c r="C33" s="2" t="s">
        <v>70</v>
      </c>
      <c r="D33" s="2"/>
      <c r="E33" s="2"/>
      <c r="F33" s="2"/>
      <c r="G33" s="12">
        <f>SUMIFS('BA History S3'!C:C,'BA History S3'!B:B,A33)</f>
        <v>14</v>
      </c>
      <c r="H33" s="27">
        <f>AVERAGEIFS('BA History S3'!C:C,'BA History S3'!B:B,A33)</f>
        <v>7</v>
      </c>
      <c r="I33" s="13">
        <f t="array" ref="I33">MAX(IF('BA History S3'!B:B=A33, 'BA History S3'!C:C))</f>
        <v>8</v>
      </c>
      <c r="J33" s="12">
        <f>COUNTIFS('BA History S3'!B:B,A33,'BA History S3'!D:D, 1)</f>
        <v>1</v>
      </c>
      <c r="K33" s="2">
        <f>COUNTIFS('BA History S3'!B:B,A33,'BA History S3'!D:D, 0)</f>
        <v>1</v>
      </c>
      <c r="L33" s="33">
        <f>LOOKUP(2, 1/('BA History S3'!$B:$B=A33), 'BA History S3'!$AO:$AO)</f>
        <v>0.5</v>
      </c>
      <c r="M33" s="12">
        <f>SUMIFS('BA History S3'!F:F,'BA History S3'!B:B,A33)</f>
        <v>3</v>
      </c>
      <c r="N33" s="2">
        <f>SUMIFS('BA History S3'!E:E,'BA History S3'!B:B,A33)-M33</f>
        <v>4</v>
      </c>
      <c r="O33" s="33">
        <f>LOOKUP(2, 1/('BA History S3'!$B:$B=A33), 'BA History S3'!$AM:$AM)</f>
        <v>0.375</v>
      </c>
      <c r="P33" s="12">
        <f>SUMIFS('BA History S3'!H:H,'BA History S3'!B:B,A33)</f>
        <v>12</v>
      </c>
      <c r="Q33" s="2">
        <f>SUMIFS('BA History S3'!G:G,'BA History S3'!B:B,A33)-P33</f>
        <v>14</v>
      </c>
      <c r="R33" s="43">
        <f>LOOKUP(2, 1/('BA History S3'!$B:$B=A33), 'BA History S3'!$AN:$AN)</f>
        <v>0.44500000000000001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0</v>
      </c>
      <c r="V33" s="2">
        <f>COUNTIFS('BA History S3'!$B:$B,$A$33,'BA History S3'!N:N, 1)</f>
        <v>1</v>
      </c>
      <c r="W33" s="2">
        <f>COUNTIFS('BA History S3'!$B:$B,$A$33,'BA History S3'!O:O, 1)</f>
        <v>1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1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0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0</v>
      </c>
      <c r="AO33" s="2">
        <f>COUNTIFS('BA History S3'!$B:$B,$A$33,'BA History S3'!AG:AG, 1)</f>
        <v>0</v>
      </c>
      <c r="AP33" s="2">
        <f>COUNTIFS('BA History S3'!$B:$B,$A$33,'BA History S3'!AH:AH, 1)</f>
        <v>0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253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149</v>
      </c>
      <c r="H34" s="27">
        <f>AVERAGEIFS('BA History S3'!C:C,'BA History S3'!B:B,A34)</f>
        <v>8.764705882352942</v>
      </c>
      <c r="I34" s="13">
        <f t="array" ref="I34">MAX(IF('BA History S3'!B:B=A34, 'BA History S3'!C:C))</f>
        <v>25</v>
      </c>
      <c r="J34" s="12">
        <f>COUNTIFS('BA History S3'!B:B,A34,'BA History S3'!D:D, 1)</f>
        <v>4</v>
      </c>
      <c r="K34" s="2">
        <f>COUNTIFS('BA History S3'!B:B,A34,'BA History S3'!D:D, 0)</f>
        <v>13</v>
      </c>
      <c r="L34" s="33">
        <f>LOOKUP(2, 1/('BA History S3'!$B:$B=A34), 'BA History S3'!$AO:$AO)</f>
        <v>0.23529411764705882</v>
      </c>
      <c r="M34" s="12">
        <f>SUMIFS('BA History S3'!F:F,'BA History S3'!B:B,A34)</f>
        <v>23</v>
      </c>
      <c r="N34" s="2">
        <f>SUMIFS('BA History S3'!E:E,'BA History S3'!B:B,A34)-M34</f>
        <v>43</v>
      </c>
      <c r="O34" s="33">
        <f>LOOKUP(2, 1/('BA History S3'!$B:$B=A34), 'BA History S3'!$AM:$AM)</f>
        <v>0.33235294117647063</v>
      </c>
      <c r="P34" s="12">
        <f>SUMIFS('BA History S3'!H:H,'BA History S3'!B:B,A34)</f>
        <v>113</v>
      </c>
      <c r="Q34" s="2">
        <f>SUMIFS('BA History S3'!G:G,'BA History S3'!B:B,A34)-P34</f>
        <v>158</v>
      </c>
      <c r="R34" s="43">
        <f>LOOKUP(2, 1/('BA History S3'!$B:$B=A34), 'BA History S3'!$AN:$AN)</f>
        <v>0.4088235294117647</v>
      </c>
      <c r="S34" s="2">
        <f>COUNTIFS('BA History S3'!$B:$B,$A$34,'BA History S3'!K:K, 1)</f>
        <v>2</v>
      </c>
      <c r="T34" s="2">
        <f>COUNTIFS('BA History S3'!$B:$B,$A$34,'BA History S3'!L:L, 1)</f>
        <v>1</v>
      </c>
      <c r="U34" s="2">
        <f>COUNTIFS('BA History S3'!$B:$B,$A$34,'BA History S3'!M:M, 1)</f>
        <v>2</v>
      </c>
      <c r="V34" s="2">
        <f>COUNTIFS('BA History S3'!$B:$B,$A$34,'BA History S3'!N:N, 1)</f>
        <v>4</v>
      </c>
      <c r="W34" s="2">
        <f>COUNTIFS('BA History S3'!$B:$B,$A$34,'BA History S3'!O:O, 1)</f>
        <v>0</v>
      </c>
      <c r="X34" s="2">
        <f>COUNTIFS('BA History S3'!$B:$B,$A$34,'BA History S3'!P:P, 1)</f>
        <v>0</v>
      </c>
      <c r="Y34" s="2">
        <f>COUNTIFS('BA History S3'!$B:$B,$A$34,'BA History S3'!Q:Q, 1)</f>
        <v>1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1</v>
      </c>
      <c r="AE34" s="2">
        <f>COUNTIFS('BA History S3'!$B:$B,$A$34,'BA History S3'!W:W, 1)</f>
        <v>1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0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2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4</v>
      </c>
      <c r="AO34" s="2">
        <f>COUNTIFS('BA History S3'!$B:$B,$A$34,'BA History S3'!AG:AG, 1)</f>
        <v>3</v>
      </c>
      <c r="AP34" s="2">
        <f>COUNTIFS('BA History S3'!$B:$B,$A$34,'BA History S3'!AH:AH, 1)</f>
        <v>0</v>
      </c>
      <c r="AQ34" s="2">
        <f>COUNTIFS('BA History S3'!$B:$B,$A$34,'BA History S3'!AI:AI, 1)</f>
        <v>2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ht="15.75" x14ac:dyDescent="0.25">
      <c r="A35" s="2" t="s">
        <v>252</v>
      </c>
      <c r="B35" s="49" t="s">
        <v>70</v>
      </c>
      <c r="C35" s="2" t="s">
        <v>70</v>
      </c>
      <c r="D35" s="49"/>
      <c r="E35" s="49"/>
      <c r="F35" s="49"/>
      <c r="G35" s="12">
        <f>SUMIFS('BA History S3'!C:C,'BA History S3'!B:B,A35)</f>
        <v>65</v>
      </c>
      <c r="H35" s="27">
        <f>AVERAGEIFS('BA History S3'!C:C,'BA History S3'!B:B,A35)</f>
        <v>21.666666666666668</v>
      </c>
      <c r="I35" s="13">
        <f t="array" ref="I35">MAX(IF('BA History S3'!B:B=A35, 'BA History S3'!C:C))</f>
        <v>24</v>
      </c>
      <c r="J35" s="12">
        <f>COUNTIFS('BA History S3'!B:B,A35,'BA History S3'!D:D, 1)</f>
        <v>1</v>
      </c>
      <c r="K35" s="2">
        <f>COUNTIFS('BA History S3'!B:B,A35,'BA History S3'!D:D, 0)</f>
        <v>2</v>
      </c>
      <c r="L35" s="33">
        <f>LOOKUP(2, 1/('BA History S3'!$B:$B=A35), 'BA History S3'!$AO:$AO)</f>
        <v>0.33333333333333331</v>
      </c>
      <c r="M35" s="12">
        <f>SUMIFS('BA History S3'!F:F,'BA History S3'!B:B,A35)</f>
        <v>6</v>
      </c>
      <c r="N35" s="2">
        <f>SUMIFS('BA History S3'!E:E,'BA History S3'!B:B,A35)-M35</f>
        <v>7</v>
      </c>
      <c r="O35" s="33">
        <f>LOOKUP(2, 1/('BA History S3'!$B:$B=A35), 'BA History S3'!$AM:$AM)</f>
        <v>0.46666666666666662</v>
      </c>
      <c r="P35" s="12">
        <f>SUMIFS('BA History S3'!H:H,'BA History S3'!B:B,A35)</f>
        <v>24</v>
      </c>
      <c r="Q35" s="2">
        <f>SUMIFS('BA History S3'!G:G,'BA History S3'!B:B,A35)-P35</f>
        <v>28</v>
      </c>
      <c r="R35" s="43">
        <f>LOOKUP(2, 1/('BA History S3'!$B:$B=A35), 'BA History S3'!$AN:$AN)</f>
        <v>0.44333333333333336</v>
      </c>
      <c r="S35" s="2">
        <f>COUNTIFS('BA History S3'!$B:$B,$A$35,'BA History S3'!K:K, 1)</f>
        <v>0</v>
      </c>
      <c r="T35" s="2">
        <f>COUNTIFS('BA History S3'!$B:$B,$A$35,'BA History S3'!L:L, 1)</f>
        <v>0</v>
      </c>
      <c r="U35" s="2">
        <f>COUNTIFS('BA History S3'!$B:$B,$A$35,'BA History S3'!M:M, 1)</f>
        <v>0</v>
      </c>
      <c r="V35" s="2">
        <f>COUNTIFS('BA History S3'!$B:$B,$A$35,'BA History S3'!N:N, 1)</f>
        <v>1</v>
      </c>
      <c r="W35" s="2">
        <f>COUNTIFS('BA History S3'!$B:$B,$A$35,'BA History S3'!O:O, 1)</f>
        <v>0</v>
      </c>
      <c r="X35" s="2">
        <f>COUNTIFS('BA History S3'!$B:$B,$A$35,'BA History S3'!P:P, 1)</f>
        <v>0</v>
      </c>
      <c r="Y35" s="2">
        <f>COUNTIFS('BA History S3'!$B:$B,$A$35,'BA History S3'!Q:Q, 1)</f>
        <v>0</v>
      </c>
      <c r="Z35" s="2">
        <f>COUNTIFS('BA History S3'!$B:$B,$A$35,'BA History S3'!R:R, 1)</f>
        <v>0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0</v>
      </c>
      <c r="AE35" s="2">
        <f>COUNTIFS('BA History S3'!$B:$B,$A$35,'BA History S3'!W:W, 1)</f>
        <v>0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0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0</v>
      </c>
      <c r="AL35" s="2">
        <f>COUNTIFS('BA History S3'!$B:$B,$A$35,'BA History S3'!AD:AD, 1)</f>
        <v>0</v>
      </c>
      <c r="AM35" s="2">
        <f>COUNTIFS('BA History S3'!$B:$B,$A$35,'BA History S3'!AE:AE, 1)</f>
        <v>0</v>
      </c>
      <c r="AN35" s="2">
        <f>COUNTIFS('BA History S3'!$B:$B,$A$35,'BA History S3'!AF:AF, 1)</f>
        <v>1</v>
      </c>
      <c r="AO35" s="2">
        <f>COUNTIFS('BA History S3'!$B:$B,$A$35,'BA History S3'!AG:AG, 1)</f>
        <v>1</v>
      </c>
      <c r="AP35" s="2">
        <f>COUNTIFS('BA History S3'!$B:$B,$A$35,'BA History S3'!AH:AH, 1)</f>
        <v>1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x14ac:dyDescent="0.25">
      <c r="A36" s="2" t="s">
        <v>6</v>
      </c>
      <c r="B36" s="1" t="s">
        <v>130</v>
      </c>
      <c r="C36" s="2" t="s">
        <v>70</v>
      </c>
      <c r="D36" s="1">
        <v>6</v>
      </c>
      <c r="E36" s="1">
        <v>1</v>
      </c>
      <c r="G36" s="12">
        <f>SUMIFS('BA History S3'!C:C,'BA History S3'!B:B,A36)</f>
        <v>460</v>
      </c>
      <c r="H36" s="27">
        <f>AVERAGEIFS('BA History S3'!C:C,'BA History S3'!B:B,A36)</f>
        <v>25.555555555555557</v>
      </c>
      <c r="I36" s="13">
        <f t="array" ref="I36">MAX(IF('BA History S3'!B:B=A36, 'BA History S3'!C:C))</f>
        <v>65</v>
      </c>
      <c r="J36" s="12">
        <f>COUNTIFS('BA History S3'!B:B,A36,'BA History S3'!D:D, 1)</f>
        <v>9</v>
      </c>
      <c r="K36" s="2">
        <f>COUNTIFS('BA History S3'!B:B,A36,'BA History S3'!D:D, 0)</f>
        <v>9</v>
      </c>
      <c r="L36" s="33">
        <f>LOOKUP(2, 1/('BA History S3'!$B:$B=A36), 'BA History S3'!$AO:$AO)</f>
        <v>0.5</v>
      </c>
      <c r="M36" s="12">
        <f>SUMIFS('BA History S3'!F:F,'BA History S3'!B:B,A36)</f>
        <v>35</v>
      </c>
      <c r="N36" s="2">
        <f>SUMIFS('BA History S3'!E:E,'BA History S3'!B:B,A36)-M36</f>
        <v>36</v>
      </c>
      <c r="O36" s="33">
        <f>LOOKUP(2, 1/('BA History S3'!$B:$B=A36), 'BA History S3'!$AM:$AM)</f>
        <v>0.49722222222222218</v>
      </c>
      <c r="P36" s="12">
        <f>SUMIFS('BA History S3'!H:H,'BA History S3'!B:B,A36)</f>
        <v>144</v>
      </c>
      <c r="Q36" s="2">
        <f>SUMIFS('BA History S3'!G:G,'BA History S3'!B:B,A36)-P36</f>
        <v>149</v>
      </c>
      <c r="R36" s="43">
        <f>LOOKUP(2, 1/('BA History S3'!$B:$B=A36), 'BA History S3'!$AN:$AN)</f>
        <v>0.48555555555555557</v>
      </c>
      <c r="S36" s="2">
        <f>COUNTIFS('BA History S3'!$B:$B,$A$36,'BA History S3'!K:K, 1)</f>
        <v>1</v>
      </c>
      <c r="T36" s="2">
        <f>COUNTIFS('BA History S3'!$B:$B,$A$36,'BA History S3'!L:L, 1)</f>
        <v>1</v>
      </c>
      <c r="U36" s="2">
        <f>COUNTIFS('BA History S3'!$B:$B,$A$36,'BA History S3'!M:M, 1)</f>
        <v>4</v>
      </c>
      <c r="V36" s="2">
        <f>COUNTIFS('BA History S3'!$B:$B,$A$36,'BA History S3'!N:N, 1)</f>
        <v>7</v>
      </c>
      <c r="W36" s="2">
        <f>COUNTIFS('BA History S3'!$B:$B,$A$36,'BA History S3'!O:O, 1)</f>
        <v>0</v>
      </c>
      <c r="X36" s="2">
        <f>COUNTIFS('BA History S3'!$B:$B,$A$36,'BA History S3'!P:P, 1)</f>
        <v>0</v>
      </c>
      <c r="Y36" s="2">
        <f>COUNTIFS('BA History S3'!$B:$B,$A$36,'BA History S3'!Q:Q, 1)</f>
        <v>1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2</v>
      </c>
      <c r="AE36" s="2">
        <f>COUNTIFS('BA History S3'!$B:$B,$A$36,'BA History S3'!W:W, 1)</f>
        <v>1</v>
      </c>
      <c r="AF36" s="2">
        <f>COUNTIFS('BA History S3'!$B:$B,$A$36,'BA History S3'!X:X, 1)</f>
        <v>1</v>
      </c>
      <c r="AG36" s="2">
        <f>COUNTIFS('BA History S3'!$B:$B,$A$36,'BA History S3'!Y:Y, 1)</f>
        <v>0</v>
      </c>
      <c r="AH36" s="2">
        <f>COUNTIFS('BA History S3'!$B:$B,$A$36,'BA History S3'!Z:Z, 1)</f>
        <v>3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1</v>
      </c>
      <c r="AL36" s="2">
        <f>COUNTIFS('BA History S3'!$B:$B,$A$36,'BA History S3'!AD:AD, 1)</f>
        <v>1</v>
      </c>
      <c r="AM36" s="2">
        <f>COUNTIFS('BA History S3'!$B:$B,$A$36,'BA History S3'!AE:AE, 1)</f>
        <v>0</v>
      </c>
      <c r="AN36" s="2">
        <f>COUNTIFS('BA History S3'!$B:$B,$A$36,'BA History S3'!AF:AF, 1)</f>
        <v>3</v>
      </c>
      <c r="AO36" s="2">
        <f>COUNTIFS('BA History S3'!$B:$B,$A$36,'BA History S3'!AG:AG, 1)</f>
        <v>1</v>
      </c>
      <c r="AP36" s="2">
        <f>COUNTIFS('BA History S3'!$B:$B,$A$36,'BA History S3'!AH:AH, 1)</f>
        <v>4</v>
      </c>
      <c r="AQ36" s="2">
        <f>COUNTIFS('BA History S3'!$B:$B,$A$36,'BA History S3'!AI:AI, 1)</f>
        <v>4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16</v>
      </c>
      <c r="B37" s="1" t="s">
        <v>70</v>
      </c>
      <c r="C37" s="2" t="s">
        <v>70</v>
      </c>
      <c r="G37" s="12">
        <f>SUMIFS('BA History S3'!C:C,'BA History S3'!B:B,A37)</f>
        <v>26</v>
      </c>
      <c r="H37" s="27">
        <f>AVERAGEIFS('BA History S3'!C:C,'BA History S3'!B:B,A37)</f>
        <v>13</v>
      </c>
      <c r="I37" s="13">
        <f t="array" ref="I37">MAX(IF('BA History S3'!B:B=A37, 'BA History S3'!C:C))</f>
        <v>13</v>
      </c>
      <c r="J37" s="12">
        <f>COUNTIFS('BA History S3'!B:B,A37,'BA History S3'!D:D, 1)</f>
        <v>1</v>
      </c>
      <c r="K37" s="2">
        <f>COUNTIFS('BA History S3'!B:B,A37,'BA History S3'!D:D, 0)</f>
        <v>1</v>
      </c>
      <c r="L37" s="33">
        <f>LOOKUP(2, 1/('BA History S3'!$B:$B=A37), 'BA History S3'!$AO:$AO)</f>
        <v>0.5</v>
      </c>
      <c r="M37" s="12">
        <f>SUMIFS('BA History S3'!F:F,'BA History S3'!B:B,A37)</f>
        <v>4</v>
      </c>
      <c r="N37" s="2">
        <f>SUMIFS('BA History S3'!E:E,'BA History S3'!B:B,A37)-M37</f>
        <v>4</v>
      </c>
      <c r="O37" s="33">
        <f>LOOKUP(2, 1/('BA History S3'!$B:$B=A37), 'BA History S3'!$AM:$AM)</f>
        <v>0.5</v>
      </c>
      <c r="P37" s="12">
        <f>SUMIFS('BA History S3'!H:H,'BA History S3'!B:B,A37)</f>
        <v>16</v>
      </c>
      <c r="Q37" s="2">
        <f>SUMIFS('BA History S3'!G:G,'BA History S3'!B:B,A37)-P37</f>
        <v>12</v>
      </c>
      <c r="R37" s="43">
        <f>LOOKUP(2, 1/('BA History S3'!$B:$B=A37), 'BA History S3'!$AN:$AN)</f>
        <v>0.58499999999999996</v>
      </c>
      <c r="S37" s="2">
        <f>COUNTIFS('BA History S3'!$B:$B,$A$37,'BA History S3'!K:K, 1)</f>
        <v>0</v>
      </c>
      <c r="T37" s="2">
        <f>COUNTIFS('BA History S3'!$B:$B,$A$37,'BA History S3'!L:L, 1)</f>
        <v>0</v>
      </c>
      <c r="U37" s="2">
        <f>COUNTIFS('BA History S3'!$B:$B,$A$37,'BA History S3'!M:M, 1)</f>
        <v>1</v>
      </c>
      <c r="V37" s="2">
        <f>COUNTIFS('BA History S3'!$B:$B,$A$37,'BA History S3'!N:N, 1)</f>
        <v>0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0</v>
      </c>
      <c r="Z37" s="2">
        <f>COUNTIFS('BA History S3'!$B:$B,$A$37,'BA History S3'!R:R, 1)</f>
        <v>0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0</v>
      </c>
      <c r="AE37" s="2">
        <f>COUNTIFS('BA History S3'!$B:$B,$A$37,'BA History S3'!W:W, 1)</f>
        <v>1</v>
      </c>
      <c r="AF37" s="2">
        <f>COUNTIFS('BA History S3'!$B:$B,$A$37,'BA History S3'!X:X, 1)</f>
        <v>0</v>
      </c>
      <c r="AG37" s="2">
        <f>COUNTIFS('BA History S3'!$B:$B,$A$37,'BA History S3'!Y:Y, 1)</f>
        <v>0</v>
      </c>
      <c r="AH37" s="2">
        <f>COUNTIFS('BA History S3'!$B:$B,$A$37,'BA History S3'!Z:Z, 1)</f>
        <v>0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1</v>
      </c>
      <c r="AL37" s="2">
        <f>COUNTIFS('BA History S3'!$B:$B,$A$37,'BA History S3'!AD:AD, 1)</f>
        <v>0</v>
      </c>
      <c r="AM37" s="2">
        <f>COUNTIFS('BA History S3'!$B:$B,$A$37,'BA History S3'!AE:AE, 1)</f>
        <v>0</v>
      </c>
      <c r="AN37" s="2">
        <f>COUNTIFS('BA History S3'!$B:$B,$A$37,'BA History S3'!AF:AF, 1)</f>
        <v>0</v>
      </c>
      <c r="AO37" s="2">
        <f>COUNTIFS('BA History S3'!$B:$B,$A$37,'BA History S3'!AG:AG, 1)</f>
        <v>0</v>
      </c>
      <c r="AP37" s="2">
        <f>COUNTIFS('BA History S3'!$B:$B,$A$37,'BA History S3'!AH:AH, 1)</f>
        <v>1</v>
      </c>
      <c r="AQ37" s="2">
        <f>COUNTIFS('BA History S3'!$B:$B,$A$37,'BA History S3'!AI:AI, 1)</f>
        <v>0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90</v>
      </c>
      <c r="B38" s="2" t="s">
        <v>70</v>
      </c>
      <c r="C38" s="2" t="s">
        <v>70</v>
      </c>
      <c r="D38" s="2">
        <v>2</v>
      </c>
      <c r="E38" s="2">
        <v>2</v>
      </c>
      <c r="F38" s="2"/>
      <c r="G38" s="12">
        <f>SUMIFS('BA History S3'!C:C,'BA History S3'!B:B,A38)</f>
        <v>213</v>
      </c>
      <c r="H38" s="27">
        <f>AVERAGEIFS('BA History S3'!C:C,'BA History S3'!B:B,A38)</f>
        <v>23.666666666666668</v>
      </c>
      <c r="I38" s="13">
        <f t="array" ref="I38">MAX(IF('BA History S3'!B:B=A38, 'BA History S3'!C:C))</f>
        <v>35</v>
      </c>
      <c r="J38" s="12">
        <f>COUNTIFS('BA History S3'!B:B,A38,'BA History S3'!D:D, 1)</f>
        <v>7</v>
      </c>
      <c r="K38" s="2">
        <f>COUNTIFS('BA History S3'!B:B,A38,'BA History S3'!D:D, 0)</f>
        <v>2</v>
      </c>
      <c r="L38" s="33">
        <f>LOOKUP(2, 1/('BA History S3'!$B:$B=A38), 'BA History S3'!$AO:$AO)</f>
        <v>0.77777777777777779</v>
      </c>
      <c r="M38" s="12">
        <f>SUMIFS('BA History S3'!F:F,'BA History S3'!B:B,A38)</f>
        <v>24</v>
      </c>
      <c r="N38" s="2">
        <f>SUMIFS('BA History S3'!E:E,'BA History S3'!B:B,A38)-M38</f>
        <v>13</v>
      </c>
      <c r="O38" s="33">
        <f>LOOKUP(2, 1/('BA History S3'!$B:$B=A38), 'BA History S3'!$AM:$AM)</f>
        <v>0.66666666666666663</v>
      </c>
      <c r="P38" s="12">
        <f>SUMIFS('BA History S3'!H:H,'BA History S3'!B:B,A38)</f>
        <v>84</v>
      </c>
      <c r="Q38" s="2">
        <f>SUMIFS('BA History S3'!G:G,'BA History S3'!B:B,A38)-P38</f>
        <v>69</v>
      </c>
      <c r="R38" s="43">
        <f>LOOKUP(2, 1/('BA History S3'!$B:$B=A38), 'BA History S3'!$AN:$AN)</f>
        <v>0.55222222222222217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1</v>
      </c>
      <c r="V38" s="2">
        <f>COUNTIFS('BA History S3'!$B:$B,$A$38,'BA History S3'!N:N, 1)</f>
        <v>6</v>
      </c>
      <c r="W38" s="2">
        <f>COUNTIFS('BA History S3'!$B:$B,$A$38,'BA History S3'!O:O, 1)</f>
        <v>1</v>
      </c>
      <c r="X38" s="2">
        <f>COUNTIFS('BA History S3'!$B:$B,$A$38,'BA History S3'!P:P, 1)</f>
        <v>1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1</v>
      </c>
      <c r="AE38" s="2">
        <f>COUNTIFS('BA History S3'!$B:$B,$A$38,'BA History S3'!W:W, 1)</f>
        <v>0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1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2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3</v>
      </c>
      <c r="AO38" s="2">
        <f>COUNTIFS('BA History S3'!$B:$B,$A$38,'BA History S3'!AG:AG, 1)</f>
        <v>1</v>
      </c>
      <c r="AP38" s="2">
        <f>COUNTIFS('BA History S3'!$B:$B,$A$38,'BA History S3'!AH:AH, 1)</f>
        <v>4</v>
      </c>
      <c r="AQ38" s="2">
        <f>COUNTIFS('BA History S3'!$B:$B,$A$38,'BA History S3'!AI:AI, 1)</f>
        <v>3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13</v>
      </c>
      <c r="B39" s="2" t="s">
        <v>70</v>
      </c>
      <c r="C39" s="2" t="s">
        <v>70</v>
      </c>
      <c r="D39" s="2"/>
      <c r="E39" s="2"/>
      <c r="F39" s="2"/>
      <c r="G39" s="12">
        <f>SUMIFS('BA History S3'!C:C,'BA History S3'!B:B,A39)</f>
        <v>24</v>
      </c>
      <c r="H39" s="27">
        <f>AVERAGEIFS('BA History S3'!C:C,'BA History S3'!B:B,A39)</f>
        <v>12</v>
      </c>
      <c r="I39" s="13">
        <f t="array" ref="I39">MAX(IF('BA History S3'!B:B=A39, 'BA History S3'!C:C))</f>
        <v>16</v>
      </c>
      <c r="J39" s="12">
        <f>COUNTIFS('BA History S3'!B:B,A39,'BA History S3'!D:D, 1)</f>
        <v>1</v>
      </c>
      <c r="K39" s="2">
        <f>COUNTIFS('BA History S3'!B:B,A39,'BA History S3'!D:D, 0)</f>
        <v>1</v>
      </c>
      <c r="L39" s="33">
        <f>LOOKUP(2, 1/('BA History S3'!$B:$B=A39), 'BA History S3'!$AO:$AO)</f>
        <v>0.5</v>
      </c>
      <c r="M39" s="12">
        <f>SUMIFS('BA History S3'!F:F,'BA History S3'!B:B,A39)</f>
        <v>4</v>
      </c>
      <c r="N39" s="2">
        <f>SUMIFS('BA History S3'!E:E,'BA History S3'!B:B,A39)-M39</f>
        <v>3</v>
      </c>
      <c r="O39" s="33">
        <f>LOOKUP(2, 1/('BA History S3'!$B:$B=A39), 'BA History S3'!$AM:$AM)</f>
        <v>0.625</v>
      </c>
      <c r="P39" s="12">
        <f>SUMIFS('BA History S3'!H:H,'BA History S3'!B:B,A39)</f>
        <v>15</v>
      </c>
      <c r="Q39" s="2">
        <f>SUMIFS('BA History S3'!G:G,'BA History S3'!B:B,A39)-P39</f>
        <v>13</v>
      </c>
      <c r="R39" s="43">
        <f>LOOKUP(2, 1/('BA History S3'!$B:$B=A39), 'BA History S3'!$AN:$AN)</f>
        <v>0.56499999999999995</v>
      </c>
      <c r="S39" s="2">
        <f>COUNTIFS('BA History S3'!$B:$B,$A$39,'BA History S3'!K:K, 1)</f>
        <v>1</v>
      </c>
      <c r="T39" s="2">
        <f>COUNTIFS('BA History S3'!$B:$B,$A$39,'BA History S3'!L:L, 1)</f>
        <v>0</v>
      </c>
      <c r="U39" s="2">
        <f>COUNTIFS('BA History S3'!$B:$B,$A$39,'BA History S3'!M:M, 1)</f>
        <v>1</v>
      </c>
      <c r="V39" s="2">
        <f>COUNTIFS('BA History S3'!$B:$B,$A$39,'BA History S3'!N:N, 1)</f>
        <v>0</v>
      </c>
      <c r="W39" s="2">
        <f>COUNTIFS('BA History S3'!$B:$B,$A$39,'BA History S3'!O:O, 1)</f>
        <v>0</v>
      </c>
      <c r="X39" s="2">
        <f>COUNTIFS('BA History S3'!$B:$B,$A$39,'BA History S3'!P:P, 1)</f>
        <v>0</v>
      </c>
      <c r="Y39" s="2">
        <f>COUNTIFS('BA History S3'!$B:$B,$A$39,'BA History S3'!Q:Q, 1)</f>
        <v>0</v>
      </c>
      <c r="Z39" s="2">
        <f>COUNTIFS('BA History S3'!$B:$B,$A$39,'BA History S3'!R:R, 1)</f>
        <v>0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0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0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0</v>
      </c>
      <c r="AO39" s="2">
        <f>COUNTIFS('BA History S3'!$B:$B,$A$39,'BA History S3'!AG:AG, 1)</f>
        <v>0</v>
      </c>
      <c r="AP39" s="2">
        <f>COUNTIFS('BA History S3'!$B:$B,$A$39,'BA History S3'!AH:AH, 1)</f>
        <v>0</v>
      </c>
      <c r="AQ39" s="2">
        <f>COUNTIFS('BA History S3'!$B:$B,$A$39,'BA History S3'!AI:AI, 1)</f>
        <v>1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4</v>
      </c>
      <c r="B40" s="1" t="s">
        <v>130</v>
      </c>
      <c r="C40" s="3" t="s">
        <v>70</v>
      </c>
      <c r="D40" s="2">
        <v>1</v>
      </c>
      <c r="E40" s="2">
        <v>2</v>
      </c>
      <c r="F40" s="2"/>
      <c r="G40" s="12">
        <f>SUMIFS('BA History S3'!C:C,'BA History S3'!B:B,A40)</f>
        <v>70</v>
      </c>
      <c r="H40" s="27">
        <f>AVERAGEIFS('BA History S3'!C:C,'BA History S3'!B:B,A40)</f>
        <v>23.333333333333332</v>
      </c>
      <c r="I40" s="13">
        <f t="array" ref="I40">MAX(IF('BA History S3'!B:B=A40, 'BA History S3'!C:C))</f>
        <v>27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0.58333333333333337</v>
      </c>
      <c r="P40" s="12">
        <f>SUMIFS('BA History S3'!H:H,'BA History S3'!B:B,A40)</f>
        <v>26</v>
      </c>
      <c r="Q40" s="2">
        <f>SUMIFS('BA History S3'!G:G,'BA History S3'!B:B,A40)-P40</f>
        <v>24</v>
      </c>
      <c r="R40" s="43">
        <f>LOOKUP(2, 1/('BA History S3'!$B:$B=A40), 'BA History S3'!$AN:$AN)</f>
        <v>0.52333333333333332</v>
      </c>
      <c r="S40" s="2">
        <f>COUNTIFS('BA History S3'!$B:$B,$A$40,'BA History S3'!K:K, 1)</f>
        <v>1</v>
      </c>
      <c r="T40" s="2">
        <f>COUNTIFS('BA History S3'!$B:$B,$A$40,'BA History S3'!L:L, 1)</f>
        <v>0</v>
      </c>
      <c r="U40" s="2">
        <f>COUNTIFS('BA History S3'!$B:$B,$A$40,'BA History S3'!M:M, 1)</f>
        <v>1</v>
      </c>
      <c r="V40" s="2">
        <f>COUNTIFS('BA History S3'!$B:$B,$A$40,'BA History S3'!N:N, 1)</f>
        <v>2</v>
      </c>
      <c r="W40" s="2">
        <f>COUNTIFS('BA History S3'!$B:$B,$A$40,'BA History S3'!O:O, 1)</f>
        <v>1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1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0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1" t="s">
        <v>88</v>
      </c>
      <c r="B41" s="2" t="s">
        <v>70</v>
      </c>
      <c r="C41" s="2" t="s">
        <v>70</v>
      </c>
      <c r="D41" s="2"/>
      <c r="E41" s="2">
        <v>1</v>
      </c>
      <c r="F41" s="2"/>
      <c r="G41" s="12">
        <f>SUMIFS('BA History S3'!C:C,'BA History S3'!B:B,A41)</f>
        <v>47</v>
      </c>
      <c r="H41" s="27">
        <f>AVERAGEIFS('BA History S3'!C:C,'BA History S3'!B:B,A41)</f>
        <v>11.75</v>
      </c>
      <c r="I41" s="13">
        <f t="array" ref="I41">MAX(IF('BA History S3'!B:B=A41, 'BA History S3'!C:C))</f>
        <v>18</v>
      </c>
      <c r="J41" s="12">
        <f>COUNTIFS('BA History S3'!B:B,A41,'BA History S3'!D:D, 1)</f>
        <v>2</v>
      </c>
      <c r="K41" s="2">
        <f>COUNTIFS('BA History S3'!B:B,A41,'BA History S3'!D:D, 0)</f>
        <v>2</v>
      </c>
      <c r="L41" s="33">
        <f>LOOKUP(2, 1/('BA History S3'!$B:$B=A41), 'BA History S3'!$AO:$AO)</f>
        <v>0.5</v>
      </c>
      <c r="M41" s="12">
        <f>SUMIFS('BA History S3'!F:F,'BA History S3'!B:B,A41)</f>
        <v>7</v>
      </c>
      <c r="N41" s="2">
        <f>SUMIFS('BA History S3'!E:E,'BA History S3'!B:B,A41)-M41</f>
        <v>7</v>
      </c>
      <c r="O41" s="33">
        <f>LOOKUP(2, 1/('BA History S3'!$B:$B=A41), 'BA History S3'!$AM:$AM)</f>
        <v>0.5</v>
      </c>
      <c r="P41" s="12">
        <f>SUMIFS('BA History S3'!H:H,'BA History S3'!B:B,A41)</f>
        <v>24</v>
      </c>
      <c r="Q41" s="2">
        <f>SUMIFS('BA History S3'!G:G,'BA History S3'!B:B,A41)-P41</f>
        <v>28</v>
      </c>
      <c r="R41" s="43">
        <f>LOOKUP(2, 1/('BA History S3'!$B:$B=A41), 'BA History S3'!$AN:$AN)</f>
        <v>0.45750000000000002</v>
      </c>
      <c r="S41" s="2">
        <f>COUNTIFS('BA History S3'!$B:$B,$A$41,'BA History S3'!K:K, 1)</f>
        <v>0</v>
      </c>
      <c r="T41" s="2">
        <f>COUNTIFS('BA History S3'!$B:$B,$A$41,'BA History S3'!L:L, 1)</f>
        <v>0</v>
      </c>
      <c r="U41" s="2">
        <f>COUNTIFS('BA History S3'!$B:$B,$A$41,'BA History S3'!M:M, 1)</f>
        <v>0</v>
      </c>
      <c r="V41" s="2">
        <f>COUNTIFS('BA History S3'!$B:$B,$A$41,'BA History S3'!N:N, 1)</f>
        <v>2</v>
      </c>
      <c r="W41" s="2">
        <f>COUNTIFS('BA History S3'!$B:$B,$A$41,'BA History S3'!O:O, 1)</f>
        <v>0</v>
      </c>
      <c r="X41" s="2">
        <f>COUNTIFS('BA History S3'!$B:$B,$A$41,'BA History S3'!P:P, 1)</f>
        <v>0</v>
      </c>
      <c r="Y41" s="2">
        <f>COUNTIFS('BA History S3'!$B:$B,$A$41,'BA History S3'!Q:Q, 1)</f>
        <v>0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1</v>
      </c>
      <c r="AE41" s="2">
        <f>COUNTIFS('BA History S3'!$B:$B,$A$41,'BA History S3'!W:W, 1)</f>
        <v>0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0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0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2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1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</sheetData>
  <autoFilter ref="A1:AS41" xr:uid="{DA548192-1F03-46EA-8AB8-115EB9A7CE5D}">
    <sortState xmlns:xlrd2="http://schemas.microsoft.com/office/spreadsheetml/2017/richdata2" ref="A2:AS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C223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186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186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151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186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186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151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186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186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151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186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186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151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186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186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186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186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v2'!J46</f>
        <v>28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v2'!J63</f>
        <v>24.5</v>
      </c>
      <c r="C3" s="1" t="s">
        <v>207</v>
      </c>
      <c r="D3" s="1">
        <f t="shared" si="0"/>
        <v>1</v>
      </c>
      <c r="E3" s="54">
        <f t="shared" ref="E3:E57" si="1">(0.75*B3)+(0.25*B3*D3)</f>
        <v>24.5</v>
      </c>
    </row>
    <row r="4" spans="1:5" x14ac:dyDescent="0.25">
      <c r="A4" s="2" t="s">
        <v>15</v>
      </c>
      <c r="B4" s="4">
        <f>'Old Bow v2'!J55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v2'!J67</f>
        <v>16</v>
      </c>
      <c r="C5" s="1" t="s">
        <v>207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207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v2'!J68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28</v>
      </c>
      <c r="C9" s="1" t="s">
        <v>206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v2'!J31</f>
        <v>17.5</v>
      </c>
      <c r="C10" s="1" t="s">
        <v>207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v2'!J47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207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v2'!J41</f>
        <v>22.5</v>
      </c>
      <c r="C13" s="1" t="s">
        <v>206</v>
      </c>
      <c r="D13" s="1">
        <f t="shared" si="0"/>
        <v>0.5</v>
      </c>
      <c r="E13" s="54">
        <f t="shared" si="1"/>
        <v>19.6875</v>
      </c>
    </row>
    <row r="14" spans="1:5" x14ac:dyDescent="0.25">
      <c r="A14" s="2" t="s">
        <v>124</v>
      </c>
      <c r="B14" s="4">
        <f>'Old Bow v2'!J21</f>
        <v>15</v>
      </c>
      <c r="C14" s="1" t="s">
        <v>207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v2'!J51</f>
        <v>19.5</v>
      </c>
      <c r="C15" s="1" t="s">
        <v>207</v>
      </c>
      <c r="D15" s="1">
        <f t="shared" si="0"/>
        <v>1</v>
      </c>
      <c r="E15" s="54">
        <f t="shared" si="1"/>
        <v>19.5</v>
      </c>
    </row>
    <row r="16" spans="1:5" x14ac:dyDescent="0.25">
      <c r="A16" s="2" t="s">
        <v>3</v>
      </c>
      <c r="B16" s="4">
        <f>'Old Bow v2'!J39</f>
        <v>21.5</v>
      </c>
      <c r="C16" s="1" t="s">
        <v>206</v>
      </c>
      <c r="D16" s="1">
        <f t="shared" si="0"/>
        <v>0.5</v>
      </c>
      <c r="E16" s="54">
        <f t="shared" si="1"/>
        <v>18.8125</v>
      </c>
    </row>
    <row r="17" spans="1:5" x14ac:dyDescent="0.25">
      <c r="A17" s="2" t="s">
        <v>119</v>
      </c>
      <c r="B17" s="4">
        <f>'Old Bow v2'!J54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v2'!J66</f>
        <v>21</v>
      </c>
      <c r="C18" s="1" t="s">
        <v>206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v2'!J45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v2'!J13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v2'!J35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v2'!J33</f>
        <v>15.5</v>
      </c>
      <c r="C23" s="1" t="s">
        <v>207</v>
      </c>
      <c r="D23" s="1">
        <f t="shared" si="0"/>
        <v>1</v>
      </c>
      <c r="E23" s="54">
        <f t="shared" si="1"/>
        <v>15.5</v>
      </c>
    </row>
    <row r="24" spans="1:5" x14ac:dyDescent="0.25">
      <c r="A24" s="2" t="s">
        <v>5</v>
      </c>
      <c r="B24" s="4">
        <f>'Old Bow v2'!J48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v2'!J53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v2'!J27</f>
        <v>15</v>
      </c>
      <c r="C26" s="1" t="s">
        <v>207</v>
      </c>
      <c r="D26" s="1">
        <f t="shared" si="0"/>
        <v>1</v>
      </c>
      <c r="E26" s="54">
        <f t="shared" si="1"/>
        <v>15</v>
      </c>
    </row>
    <row r="27" spans="1:5" x14ac:dyDescent="0.25">
      <c r="A27" s="2" t="s">
        <v>127</v>
      </c>
      <c r="B27" s="4">
        <f>'Old Bow v2'!J61</f>
        <v>20</v>
      </c>
      <c r="C27" s="1" t="s">
        <v>206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v2'!J64</f>
        <v>21</v>
      </c>
      <c r="C28" s="1" t="s">
        <v>206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v2'!J62</f>
        <v>23</v>
      </c>
      <c r="C29" s="1" t="s">
        <v>205</v>
      </c>
      <c r="D29" s="1">
        <f t="shared" si="0"/>
        <v>0.25</v>
      </c>
      <c r="E29" s="54">
        <f t="shared" si="1"/>
        <v>18.6875</v>
      </c>
    </row>
    <row r="30" spans="1:5" x14ac:dyDescent="0.25">
      <c r="A30" s="2" t="s">
        <v>133</v>
      </c>
      <c r="B30" s="4">
        <f>'Old Bow v2'!J43</f>
        <v>13.5</v>
      </c>
      <c r="C30" s="1" t="s">
        <v>205</v>
      </c>
      <c r="D30" s="1">
        <f t="shared" si="0"/>
        <v>0.25</v>
      </c>
      <c r="E30" s="54">
        <f t="shared" si="1"/>
        <v>10.96875</v>
      </c>
    </row>
    <row r="31" spans="1:5" x14ac:dyDescent="0.25">
      <c r="A31" s="1" t="s">
        <v>39</v>
      </c>
      <c r="B31" s="4">
        <f>'Old Bow v2'!J24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v2'!J36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205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v2'!J17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v2'!J34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v2'!J40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v2'!J32</f>
        <v>13</v>
      </c>
      <c r="C42" s="1" t="s">
        <v>205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v2'!J70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v2'!J38</f>
        <v>8.5</v>
      </c>
      <c r="C45" s="1" t="s">
        <v>205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v2'!J9</f>
        <v>10</v>
      </c>
      <c r="C47" s="1" t="s">
        <v>205</v>
      </c>
      <c r="D47" s="1">
        <f t="shared" si="2"/>
        <v>0.25</v>
      </c>
      <c r="E47" s="54">
        <f t="shared" si="1"/>
        <v>8.125</v>
      </c>
    </row>
    <row r="48" spans="1:5" x14ac:dyDescent="0.25">
      <c r="A48" s="1" t="s">
        <v>36</v>
      </c>
      <c r="B48" s="4">
        <f>'Old Bow v2'!J12</f>
        <v>13</v>
      </c>
      <c r="C48" s="1" t="s">
        <v>205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v2'!J49</f>
        <v>11</v>
      </c>
      <c r="C49" s="1" t="s">
        <v>206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208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186</v>
      </c>
      <c r="B52" s="4">
        <f>'Old Bow v2'!J14</f>
        <v>14.5</v>
      </c>
      <c r="C52" s="1" t="s">
        <v>205</v>
      </c>
      <c r="D52" s="1">
        <f t="shared" si="2"/>
        <v>0.25</v>
      </c>
      <c r="E52" s="54">
        <f t="shared" si="1"/>
        <v>11.78125</v>
      </c>
    </row>
    <row r="53" spans="1:5" x14ac:dyDescent="0.25">
      <c r="A53" s="1" t="s">
        <v>37</v>
      </c>
      <c r="B53" s="4">
        <f>'Old Bow v2'!J44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v2'!J52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v2'!J65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v2'!J22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16.5</v>
      </c>
      <c r="D9" s="1">
        <f t="shared" si="0"/>
        <v>0</v>
      </c>
      <c r="E9" s="54">
        <f t="shared" si="1"/>
        <v>12.375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11</v>
      </c>
      <c r="D11" s="1">
        <f t="shared" si="0"/>
        <v>0</v>
      </c>
      <c r="E11" s="54">
        <f t="shared" si="1"/>
        <v>8.25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12</v>
      </c>
      <c r="D13" s="1">
        <f t="shared" si="0"/>
        <v>0</v>
      </c>
      <c r="E13" s="54">
        <f t="shared" si="1"/>
        <v>9</v>
      </c>
    </row>
    <row r="14" spans="1:5" x14ac:dyDescent="0.25">
      <c r="A14" s="2" t="s">
        <v>118</v>
      </c>
      <c r="B14" s="4">
        <f>LOOKUP(A14,'BA v2'!A:A,'BA v2'!I:I)</f>
        <v>13</v>
      </c>
      <c r="D14" s="1">
        <f t="shared" si="0"/>
        <v>0</v>
      </c>
      <c r="E14" s="54">
        <f t="shared" si="1"/>
        <v>9.75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18</v>
      </c>
      <c r="D44" s="1">
        <f t="shared" si="0"/>
        <v>0</v>
      </c>
      <c r="E44" s="54">
        <f t="shared" si="1"/>
        <v>13.5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2026-09-08T01:32:32Z</dcterms:modified>
</cp:coreProperties>
</file>