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he_autos\analysis\output\"/>
    </mc:Choice>
  </mc:AlternateContent>
  <bookViews>
    <workbookView xWindow="0" yWindow="0" windowWidth="37980" windowHeight="11265"/>
  </bookViews>
  <sheets>
    <sheet name="hmval-boughtcar-controls" sheetId="1" r:id="rId1"/>
  </sheets>
  <calcPr calcId="0"/>
</workbook>
</file>

<file path=xl/calcChain.xml><?xml version="1.0" encoding="utf-8"?>
<calcChain xmlns="http://schemas.openxmlformats.org/spreadsheetml/2006/main">
  <c r="A2" i="1" l="1"/>
  <c r="B2" i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A4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A5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A7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A9" i="1"/>
  <c r="A12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A14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A15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A17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A19" i="1"/>
  <c r="A22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A24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A25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A27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A29" i="1"/>
  <c r="A32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A34" i="1"/>
  <c r="B34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A35" i="1"/>
  <c r="B35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A37" i="1"/>
  <c r="B37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A39" i="1"/>
  <c r="A42" i="1"/>
  <c r="B42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A44" i="1"/>
  <c r="B44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A45" i="1"/>
  <c r="B45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A47" i="1"/>
  <c r="B47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A49" i="1"/>
  <c r="A52" i="1"/>
  <c r="B52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A54" i="1"/>
  <c r="B54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A55" i="1"/>
  <c r="B55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A57" i="1"/>
  <c r="B57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A59" i="1"/>
</calcChain>
</file>

<file path=xl/sharedStrings.xml><?xml version="1.0" encoding="utf-8"?>
<sst xmlns="http://schemas.openxmlformats.org/spreadsheetml/2006/main" count="42" uniqueCount="7">
  <si>
    <t>="* p&lt;.1</t>
  </si>
  <si>
    <t xml:space="preserve"> ** p&lt;.05</t>
  </si>
  <si>
    <t xml:space="preserve"> *** p&lt;.01"</t>
  </si>
  <si>
    <t>Dependent variable</t>
  </si>
  <si>
    <t xml:space="preserve"> Number of vehicles bought in last 2 years</t>
  </si>
  <si>
    <t>Number of NEW vehicles bought in last 2 years</t>
  </si>
  <si>
    <t>dummy for NEW vehicles bought in last 2 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</si>
</sst>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8" borderId="8" xfId="15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0"/>
  <sheetViews>
    <sheetView tabSelected="1" workbookViewId="0">
      <selection activeCell="G6" sqref="G6"/>
    </sheetView>
  </sheetViews>
  <sheetFormatPr defaultRowHeight="15" x14ac:dyDescent="0.25"/>
  <cols>
    <col min="1" max="1" width="10.875" customWidth="1"/>
    <col min="2" max="3" width="16.625" customWidth="1"/>
    <col min="4" max="5" width="16.625" style="1" customWidth="1"/>
    <col min="6" max="9" width="16.625" customWidth="1"/>
    <col min="10" max="11" width="16.625" style="1" customWidth="1"/>
    <col min="12" max="15" width="16.625" customWidth="1"/>
    <col min="16" max="17" width="16.625" style="1" customWidth="1"/>
    <col min="18" max="19" width="16.625" customWidth="1"/>
  </cols>
  <sheetData>
    <row r="1" spans="1:19" x14ac:dyDescent="0.25">
      <c r="A1" t="s">
        <v>3</v>
      </c>
      <c r="C1" t="s">
        <v>4</v>
      </c>
      <c r="J1" s="1" t="s">
        <v>5</v>
      </c>
      <c r="P1" s="1" t="s">
        <v>6</v>
      </c>
    </row>
    <row r="2" spans="1:19" x14ac:dyDescent="0.25">
      <c r="A2" t="str">
        <f>""</f>
        <v/>
      </c>
      <c r="B2" t="str">
        <f>"2001"</f>
        <v>2001</v>
      </c>
      <c r="C2" t="str">
        <f>"2003"</f>
        <v>2003</v>
      </c>
      <c r="D2" s="1" t="str">
        <f>"2005"</f>
        <v>2005</v>
      </c>
      <c r="E2" s="1" t="str">
        <f>"2007"</f>
        <v>2007</v>
      </c>
      <c r="F2" t="str">
        <f>"2009"</f>
        <v>2009</v>
      </c>
      <c r="G2" t="str">
        <f>"2011"</f>
        <v>2011</v>
      </c>
      <c r="H2" t="str">
        <f>"2001"</f>
        <v>2001</v>
      </c>
      <c r="I2" t="str">
        <f>"2003"</f>
        <v>2003</v>
      </c>
      <c r="J2" s="1" t="str">
        <f>"2005"</f>
        <v>2005</v>
      </c>
      <c r="K2" s="1" t="str">
        <f>"2007"</f>
        <v>2007</v>
      </c>
      <c r="L2" t="str">
        <f>"2009"</f>
        <v>2009</v>
      </c>
      <c r="M2" t="str">
        <f>"2011"</f>
        <v>2011</v>
      </c>
      <c r="N2" t="str">
        <f>"2001"</f>
        <v>2001</v>
      </c>
      <c r="O2" t="str">
        <f>"2003"</f>
        <v>2003</v>
      </c>
      <c r="P2" s="1" t="str">
        <f>"2005"</f>
        <v>2005</v>
      </c>
      <c r="Q2" s="1" t="str">
        <f>"2007"</f>
        <v>2007</v>
      </c>
      <c r="R2" t="str">
        <f>"2009"</f>
        <v>2009</v>
      </c>
      <c r="S2" t="str">
        <f>"2011"</f>
        <v>2011</v>
      </c>
    </row>
    <row r="4" spans="1:19" x14ac:dyDescent="0.25">
      <c r="A4" t="str">
        <f>"hmvalchg2yrsback"</f>
        <v>hmvalchg2yrsback</v>
      </c>
      <c r="B4" t="str">
        <f>"4.47e-09"</f>
        <v>4.47e-09</v>
      </c>
      <c r="C4" t="str">
        <f>"-6.61e-08"</f>
        <v>-6.61e-08</v>
      </c>
      <c r="D4" s="1" t="str">
        <f>"-0.000000110"</f>
        <v>-0.000000110</v>
      </c>
      <c r="E4" s="1" t="str">
        <f>"0.000000162"</f>
        <v>0.000000162</v>
      </c>
      <c r="F4" t="str">
        <f>"-1.83e-08"</f>
        <v>-1.83e-08</v>
      </c>
      <c r="G4" t="str">
        <f>"3.30e-08"</f>
        <v>3.30e-08</v>
      </c>
      <c r="H4" t="str">
        <f>"-0.000000336*"</f>
        <v>-0.000000336*</v>
      </c>
      <c r="I4" t="str">
        <f>"-3.27e-08"</f>
        <v>-3.27e-08</v>
      </c>
      <c r="J4" s="1" t="str">
        <f>"-0.000000403***"</f>
        <v>-0.000000403***</v>
      </c>
      <c r="K4" s="1" t="str">
        <f>"-0.000000134"</f>
        <v>-0.000000134</v>
      </c>
      <c r="L4" t="str">
        <f>"-3.72e-08"</f>
        <v>-3.72e-08</v>
      </c>
      <c r="M4" t="str">
        <f>"-0.000000133*"</f>
        <v>-0.000000133*</v>
      </c>
      <c r="N4" t="str">
        <f>"-0.000000218"</f>
        <v>-0.000000218</v>
      </c>
      <c r="O4" t="str">
        <f>"-3.01e-08"</f>
        <v>-3.01e-08</v>
      </c>
      <c r="P4" s="1" t="str">
        <f>"-0.000000329***"</f>
        <v>-0.000000329***</v>
      </c>
      <c r="Q4" s="1" t="str">
        <f>"-0.000000108"</f>
        <v>-0.000000108</v>
      </c>
      <c r="R4" t="str">
        <f>"-2.48e-08"</f>
        <v>-2.48e-08</v>
      </c>
      <c r="S4" t="str">
        <f>"-0.000000111*"</f>
        <v>-0.000000111*</v>
      </c>
    </row>
    <row r="5" spans="1:19" x14ac:dyDescent="0.25">
      <c r="A5" t="str">
        <f>""</f>
        <v/>
      </c>
      <c r="B5" t="str">
        <f>"(0.03)"</f>
        <v>(0.03)</v>
      </c>
      <c r="C5" t="str">
        <f>"(-0.40)"</f>
        <v>(-0.40)</v>
      </c>
      <c r="D5" s="1" t="str">
        <f>"(-0.97)"</f>
        <v>(-0.97)</v>
      </c>
      <c r="E5" s="1" t="str">
        <f>"(1.51)"</f>
        <v>(1.51)</v>
      </c>
      <c r="F5" t="str">
        <f>"(-0.25)"</f>
        <v>(-0.25)</v>
      </c>
      <c r="G5" t="str">
        <f>"(0.43)"</f>
        <v>(0.43)</v>
      </c>
      <c r="H5" t="str">
        <f>"(-1.91)"</f>
        <v>(-1.91)</v>
      </c>
      <c r="I5" t="str">
        <f>"(-0.18)"</f>
        <v>(-0.18)</v>
      </c>
      <c r="J5" s="1" t="str">
        <f>"(-3.44)"</f>
        <v>(-3.44)</v>
      </c>
      <c r="K5" s="1" t="str">
        <f>"(-1.26)"</f>
        <v>(-1.26)</v>
      </c>
      <c r="L5" t="str">
        <f>"(-0.55)"</f>
        <v>(-0.55)</v>
      </c>
      <c r="M5" t="str">
        <f>"(-1.87)"</f>
        <v>(-1.87)</v>
      </c>
      <c r="N5" t="str">
        <f>"(-1.49)"</f>
        <v>(-1.49)</v>
      </c>
      <c r="O5" t="str">
        <f>"(-0.21)"</f>
        <v>(-0.21)</v>
      </c>
      <c r="P5" s="1" t="str">
        <f>"(-3.40)"</f>
        <v>(-3.40)</v>
      </c>
      <c r="Q5" s="1" t="str">
        <f>"(-1.18)"</f>
        <v>(-1.18)</v>
      </c>
      <c r="R5" t="str">
        <f>"(-0.43)"</f>
        <v>(-0.43)</v>
      </c>
      <c r="S5" t="str">
        <f>"(-1.82)"</f>
        <v>(-1.82)</v>
      </c>
    </row>
    <row r="7" spans="1:19" x14ac:dyDescent="0.25">
      <c r="A7" t="str">
        <f>"N"</f>
        <v>N</v>
      </c>
      <c r="B7" t="str">
        <f>"2868"</f>
        <v>2868</v>
      </c>
      <c r="C7" t="str">
        <f>"3086"</f>
        <v>3086</v>
      </c>
      <c r="D7" s="1" t="str">
        <f>"3233"</f>
        <v>3233</v>
      </c>
      <c r="E7" s="1" t="str">
        <f>"3335"</f>
        <v>3335</v>
      </c>
      <c r="F7" t="str">
        <f>"3617"</f>
        <v>3617</v>
      </c>
      <c r="G7" t="str">
        <f>"3647"</f>
        <v>3647</v>
      </c>
      <c r="H7" t="str">
        <f>"2868"</f>
        <v>2868</v>
      </c>
      <c r="I7" t="str">
        <f>"3086"</f>
        <v>3086</v>
      </c>
      <c r="J7" s="1" t="str">
        <f>"3233"</f>
        <v>3233</v>
      </c>
      <c r="K7" s="1" t="str">
        <f>"3335"</f>
        <v>3335</v>
      </c>
      <c r="L7" t="str">
        <f>"3617"</f>
        <v>3617</v>
      </c>
      <c r="M7" t="str">
        <f>"3647"</f>
        <v>3647</v>
      </c>
      <c r="N7" t="str">
        <f>"2868"</f>
        <v>2868</v>
      </c>
      <c r="O7" t="str">
        <f>"3086"</f>
        <v>3086</v>
      </c>
      <c r="P7" s="1" t="str">
        <f>"3233"</f>
        <v>3233</v>
      </c>
      <c r="Q7" s="1" t="str">
        <f>"3335"</f>
        <v>3335</v>
      </c>
      <c r="R7" t="str">
        <f>"3617"</f>
        <v>3617</v>
      </c>
      <c r="S7" t="str">
        <f>"3647"</f>
        <v>3647</v>
      </c>
    </row>
    <row r="9" spans="1:19" x14ac:dyDescent="0.25">
      <c r="A9" t="str">
        <f>"t statistics in parentheses"</f>
        <v>t statistics in parentheses</v>
      </c>
    </row>
    <row r="10" spans="1:19" x14ac:dyDescent="0.25">
      <c r="A10" t="s">
        <v>0</v>
      </c>
      <c r="B10" t="s">
        <v>1</v>
      </c>
      <c r="C10" t="s">
        <v>2</v>
      </c>
    </row>
    <row r="11" spans="1:19" x14ac:dyDescent="0.25">
      <c r="A11" t="s">
        <v>3</v>
      </c>
      <c r="C11" t="s">
        <v>4</v>
      </c>
      <c r="J11" s="1" t="s">
        <v>5</v>
      </c>
      <c r="P11" s="1" t="s">
        <v>6</v>
      </c>
    </row>
    <row r="12" spans="1:19" x14ac:dyDescent="0.25">
      <c r="A12" t="str">
        <f>""</f>
        <v/>
      </c>
      <c r="B12" t="str">
        <f>"2001"</f>
        <v>2001</v>
      </c>
      <c r="C12" t="str">
        <f>"2003"</f>
        <v>2003</v>
      </c>
      <c r="D12" s="1" t="str">
        <f>"2005"</f>
        <v>2005</v>
      </c>
      <c r="E12" s="1" t="str">
        <f>"2007"</f>
        <v>2007</v>
      </c>
      <c r="F12" t="str">
        <f>"2009"</f>
        <v>2009</v>
      </c>
      <c r="G12" t="str">
        <f>"2011"</f>
        <v>2011</v>
      </c>
      <c r="H12" t="str">
        <f>"2001"</f>
        <v>2001</v>
      </c>
      <c r="I12" t="str">
        <f>"2003"</f>
        <v>2003</v>
      </c>
      <c r="J12" s="1" t="str">
        <f>"2005"</f>
        <v>2005</v>
      </c>
      <c r="K12" s="1" t="str">
        <f>"2007"</f>
        <v>2007</v>
      </c>
      <c r="L12" t="str">
        <f>"2009"</f>
        <v>2009</v>
      </c>
      <c r="M12" t="str">
        <f>"2011"</f>
        <v>2011</v>
      </c>
      <c r="N12" t="str">
        <f>"2001"</f>
        <v>2001</v>
      </c>
      <c r="O12" t="str">
        <f>"2003"</f>
        <v>2003</v>
      </c>
      <c r="P12" s="1" t="str">
        <f>"2005"</f>
        <v>2005</v>
      </c>
      <c r="Q12" s="1" t="str">
        <f>"2007"</f>
        <v>2007</v>
      </c>
      <c r="R12" t="str">
        <f>"2009"</f>
        <v>2009</v>
      </c>
      <c r="S12" t="str">
        <f>"2011"</f>
        <v>2011</v>
      </c>
    </row>
    <row r="14" spans="1:19" x14ac:dyDescent="0.25">
      <c r="A14" t="str">
        <f>"hmvalincr2yrsback"</f>
        <v>hmvalincr2yrsback</v>
      </c>
      <c r="B14" t="str">
        <f>"0.0379*"</f>
        <v>0.0379*</v>
      </c>
      <c r="C14" t="str">
        <f>"-0.00726"</f>
        <v>-0.00726</v>
      </c>
      <c r="D14" s="1" t="str">
        <f>"-0.00129"</f>
        <v>-0.00129</v>
      </c>
      <c r="E14" s="1" t="str">
        <f>"0.0301*"</f>
        <v>0.0301*</v>
      </c>
      <c r="F14" t="str">
        <f>"-0.0104"</f>
        <v>-0.0104</v>
      </c>
      <c r="G14" t="str">
        <f>"0.00403"</f>
        <v>0.00403</v>
      </c>
      <c r="H14" t="str">
        <f>"0.0255"</f>
        <v>0.0255</v>
      </c>
      <c r="I14" t="str">
        <f>"-0.0155"</f>
        <v>-0.0155</v>
      </c>
      <c r="J14" s="1" t="str">
        <f>"-0.00750"</f>
        <v>-0.00750</v>
      </c>
      <c r="K14" s="1" t="str">
        <f>"0.0173"</f>
        <v>0.0173</v>
      </c>
      <c r="L14" t="str">
        <f>"-0.0327*"</f>
        <v>-0.0327*</v>
      </c>
      <c r="M14" t="str">
        <f>"0.00138"</f>
        <v>0.00138</v>
      </c>
      <c r="N14" t="str">
        <f>"0.0272"</f>
        <v>0.0272</v>
      </c>
      <c r="O14" t="str">
        <f>"-0.0142"</f>
        <v>-0.0142</v>
      </c>
      <c r="P14" s="1" t="str">
        <f>"-0.00533"</f>
        <v>-0.00533</v>
      </c>
      <c r="Q14" s="1" t="str">
        <f>"0.0121"</f>
        <v>0.0121</v>
      </c>
      <c r="R14" t="str">
        <f>"-0.0294**"</f>
        <v>-0.0294**</v>
      </c>
      <c r="S14" t="str">
        <f>"-0.00130"</f>
        <v>-0.00130</v>
      </c>
    </row>
    <row r="15" spans="1:19" x14ac:dyDescent="0.25">
      <c r="A15" t="str">
        <f>""</f>
        <v/>
      </c>
      <c r="B15" t="str">
        <f>"(1.90)"</f>
        <v>(1.90)</v>
      </c>
      <c r="C15" t="str">
        <f>"(-0.38)"</f>
        <v>(-0.38)</v>
      </c>
      <c r="D15" s="1" t="str">
        <f>"(-0.06)"</f>
        <v>(-0.06)</v>
      </c>
      <c r="E15" s="1" t="str">
        <f>"(1.71)"</f>
        <v>(1.71)</v>
      </c>
      <c r="F15" t="str">
        <f>"(-0.58)"</f>
        <v>(-0.58)</v>
      </c>
      <c r="G15" t="str">
        <f>"(0.24)"</f>
        <v>(0.24)</v>
      </c>
      <c r="H15" t="str">
        <f>"(1.25)"</f>
        <v>(1.25)</v>
      </c>
      <c r="I15" t="str">
        <f>"(-0.75)"</f>
        <v>(-0.75)</v>
      </c>
      <c r="J15" s="1" t="str">
        <f>"(-0.36)"</f>
        <v>(-0.36)</v>
      </c>
      <c r="K15" s="1" t="str">
        <f>"(0.98)"</f>
        <v>(0.98)</v>
      </c>
      <c r="L15" t="str">
        <f>"(-1.95)"</f>
        <v>(-1.95)</v>
      </c>
      <c r="M15" t="str">
        <f>"(0.09)"</f>
        <v>(0.09)</v>
      </c>
      <c r="N15" t="str">
        <f>"(1.61)"</f>
        <v>(1.61)</v>
      </c>
      <c r="O15" t="str">
        <f>"(-0.86)"</f>
        <v>(-0.86)</v>
      </c>
      <c r="P15" s="1" t="str">
        <f>"(-0.31)"</f>
        <v>(-0.31)</v>
      </c>
      <c r="Q15" s="1" t="str">
        <f>"(0.81)"</f>
        <v>(0.81)</v>
      </c>
      <c r="R15" t="str">
        <f>"(-2.03)"</f>
        <v>(-2.03)</v>
      </c>
      <c r="S15" t="str">
        <f>"(-0.10)"</f>
        <v>(-0.10)</v>
      </c>
    </row>
    <row r="17" spans="1:19" x14ac:dyDescent="0.25">
      <c r="A17" t="str">
        <f>"N"</f>
        <v>N</v>
      </c>
      <c r="B17" t="str">
        <f>"2868"</f>
        <v>2868</v>
      </c>
      <c r="C17" t="str">
        <f>"3086"</f>
        <v>3086</v>
      </c>
      <c r="D17" s="1" t="str">
        <f>"3233"</f>
        <v>3233</v>
      </c>
      <c r="E17" s="1" t="str">
        <f>"3335"</f>
        <v>3335</v>
      </c>
      <c r="F17" t="str">
        <f>"3617"</f>
        <v>3617</v>
      </c>
      <c r="G17" t="str">
        <f>"3647"</f>
        <v>3647</v>
      </c>
      <c r="H17" t="str">
        <f>"2868"</f>
        <v>2868</v>
      </c>
      <c r="I17" t="str">
        <f>"3086"</f>
        <v>3086</v>
      </c>
      <c r="J17" s="1" t="str">
        <f>"3233"</f>
        <v>3233</v>
      </c>
      <c r="K17" s="1" t="str">
        <f>"3335"</f>
        <v>3335</v>
      </c>
      <c r="L17" t="str">
        <f>"3617"</f>
        <v>3617</v>
      </c>
      <c r="M17" t="str">
        <f>"3647"</f>
        <v>3647</v>
      </c>
      <c r="N17" t="str">
        <f>"2868"</f>
        <v>2868</v>
      </c>
      <c r="O17" t="str">
        <f>"3086"</f>
        <v>3086</v>
      </c>
      <c r="P17" s="1" t="str">
        <f>"3233"</f>
        <v>3233</v>
      </c>
      <c r="Q17" s="1" t="str">
        <f>"3335"</f>
        <v>3335</v>
      </c>
      <c r="R17" t="str">
        <f>"3617"</f>
        <v>3617</v>
      </c>
      <c r="S17" t="str">
        <f>"3647"</f>
        <v>3647</v>
      </c>
    </row>
    <row r="19" spans="1:19" x14ac:dyDescent="0.25">
      <c r="A19" t="str">
        <f>"t statistics in parentheses"</f>
        <v>t statistics in parentheses</v>
      </c>
    </row>
    <row r="20" spans="1:19" x14ac:dyDescent="0.25">
      <c r="A20" t="s">
        <v>0</v>
      </c>
      <c r="B20" t="s">
        <v>1</v>
      </c>
      <c r="C20" t="s">
        <v>2</v>
      </c>
    </row>
    <row r="21" spans="1:19" x14ac:dyDescent="0.25">
      <c r="A21" t="s">
        <v>3</v>
      </c>
      <c r="C21" t="s">
        <v>4</v>
      </c>
      <c r="J21" s="1" t="s">
        <v>5</v>
      </c>
      <c r="P21" s="1" t="s">
        <v>6</v>
      </c>
    </row>
    <row r="22" spans="1:19" x14ac:dyDescent="0.25">
      <c r="A22" t="str">
        <f>""</f>
        <v/>
      </c>
      <c r="B22" t="str">
        <f>"2001"</f>
        <v>2001</v>
      </c>
      <c r="C22" t="str">
        <f>"2003"</f>
        <v>2003</v>
      </c>
      <c r="D22" s="1" t="str">
        <f>"2005"</f>
        <v>2005</v>
      </c>
      <c r="E22" s="1" t="str">
        <f>"2007"</f>
        <v>2007</v>
      </c>
      <c r="F22" t="str">
        <f>"2009"</f>
        <v>2009</v>
      </c>
      <c r="G22" t="str">
        <f>"2011"</f>
        <v>2011</v>
      </c>
      <c r="H22" t="str">
        <f>"2001"</f>
        <v>2001</v>
      </c>
      <c r="I22" t="str">
        <f>"2003"</f>
        <v>2003</v>
      </c>
      <c r="J22" s="1" t="str">
        <f>"2005"</f>
        <v>2005</v>
      </c>
      <c r="K22" s="1" t="str">
        <f>"2007"</f>
        <v>2007</v>
      </c>
      <c r="L22" t="str">
        <f>"2009"</f>
        <v>2009</v>
      </c>
      <c r="M22" t="str">
        <f>"2011"</f>
        <v>2011</v>
      </c>
      <c r="N22" t="str">
        <f>"2001"</f>
        <v>2001</v>
      </c>
      <c r="O22" t="str">
        <f>"2003"</f>
        <v>2003</v>
      </c>
      <c r="P22" s="1" t="str">
        <f>"2005"</f>
        <v>2005</v>
      </c>
      <c r="Q22" s="1" t="str">
        <f>"2007"</f>
        <v>2007</v>
      </c>
      <c r="R22" t="str">
        <f>"2009"</f>
        <v>2009</v>
      </c>
      <c r="S22" t="str">
        <f>"2011"</f>
        <v>2011</v>
      </c>
    </row>
    <row r="24" spans="1:19" x14ac:dyDescent="0.25">
      <c r="A24" t="str">
        <f>"hmvalincr2yrsback_gt2pct"</f>
        <v>hmvalincr2yrsback_gt2pct</v>
      </c>
      <c r="B24" t="str">
        <f>"0.0384"</f>
        <v>0.0384</v>
      </c>
      <c r="C24" t="str">
        <f>"-0.0119"</f>
        <v>-0.0119</v>
      </c>
      <c r="D24" s="1" t="str">
        <f>"-0.0358"</f>
        <v>-0.0358</v>
      </c>
      <c r="E24" s="1" t="str">
        <f>"0.0387"</f>
        <v>0.0387</v>
      </c>
      <c r="F24" t="str">
        <f>"-0.00761"</f>
        <v>-0.00761</v>
      </c>
      <c r="G24" t="str">
        <f>"-0.0326"</f>
        <v>-0.0326</v>
      </c>
      <c r="H24" t="str">
        <f>"-0.0315"</f>
        <v>-0.0315</v>
      </c>
      <c r="I24" t="str">
        <f>"-0.0684"</f>
        <v>-0.0684</v>
      </c>
      <c r="J24" s="1" t="str">
        <f>"-0.101***"</f>
        <v>-0.101***</v>
      </c>
      <c r="K24" s="1" t="str">
        <f>"-0.0324"</f>
        <v>-0.0324</v>
      </c>
      <c r="L24" t="str">
        <f>"0.0119"</f>
        <v>0.0119</v>
      </c>
      <c r="M24" t="str">
        <f>"-0.0820*"</f>
        <v>-0.0820*</v>
      </c>
      <c r="N24" t="str">
        <f>"-0.0167"</f>
        <v>-0.0167</v>
      </c>
      <c r="O24" t="str">
        <f>"-0.0467"</f>
        <v>-0.0467</v>
      </c>
      <c r="P24" s="1" t="str">
        <f>"-0.0689**"</f>
        <v>-0.0689**</v>
      </c>
      <c r="Q24" s="1" t="str">
        <f>"-0.0161"</f>
        <v>-0.0161</v>
      </c>
      <c r="R24" t="str">
        <f>"0.0157"</f>
        <v>0.0157</v>
      </c>
      <c r="S24" t="str">
        <f>"-0.0704*"</f>
        <v>-0.0704*</v>
      </c>
    </row>
    <row r="25" spans="1:19" x14ac:dyDescent="0.25">
      <c r="A25" t="str">
        <f>""</f>
        <v/>
      </c>
      <c r="B25" t="str">
        <f>"(0.89)"</f>
        <v>(0.89)</v>
      </c>
      <c r="C25" t="str">
        <f>"(-0.27)"</f>
        <v>(-0.27)</v>
      </c>
      <c r="D25" s="1" t="str">
        <f>"(-1.01)"</f>
        <v>(-1.01)</v>
      </c>
      <c r="E25" s="1" t="str">
        <f>"(0.84)"</f>
        <v>(0.84)</v>
      </c>
      <c r="F25" t="str">
        <f>"(-0.13)"</f>
        <v>(-0.13)</v>
      </c>
      <c r="G25" t="str">
        <f>"(-0.63)"</f>
        <v>(-0.63)</v>
      </c>
      <c r="H25" t="str">
        <f>"(-0.72)"</f>
        <v>(-0.72)</v>
      </c>
      <c r="I25" t="str">
        <f>"(-1.40)"</f>
        <v>(-1.40)</v>
      </c>
      <c r="J25" s="1" t="str">
        <f>"(-2.71)"</f>
        <v>(-2.71)</v>
      </c>
      <c r="K25" s="1" t="str">
        <f>"(-0.70)"</f>
        <v>(-0.70)</v>
      </c>
      <c r="L25" t="str">
        <f>"(0.21)"</f>
        <v>(0.21)</v>
      </c>
      <c r="M25" t="str">
        <f>"(-1.69)"</f>
        <v>(-1.69)</v>
      </c>
      <c r="N25" t="str">
        <f>"(-0.46)"</f>
        <v>(-0.46)</v>
      </c>
      <c r="O25" t="str">
        <f>"(-1.20)"</f>
        <v>(-1.20)</v>
      </c>
      <c r="P25" s="1" t="str">
        <f>"(-2.24)"</f>
        <v>(-2.24)</v>
      </c>
      <c r="Q25" s="1" t="str">
        <f>"(-0.41)"</f>
        <v>(-0.41)</v>
      </c>
      <c r="R25" t="str">
        <f>"(0.32)"</f>
        <v>(0.32)</v>
      </c>
      <c r="S25" t="str">
        <f>"(-1.69)"</f>
        <v>(-1.69)</v>
      </c>
    </row>
    <row r="27" spans="1:19" x14ac:dyDescent="0.25">
      <c r="A27" t="str">
        <f>"N"</f>
        <v>N</v>
      </c>
      <c r="B27" t="str">
        <f>"3058"</f>
        <v>3058</v>
      </c>
      <c r="C27" t="str">
        <f>"3301"</f>
        <v>3301</v>
      </c>
      <c r="D27" s="1" t="str">
        <f>"3488"</f>
        <v>3488</v>
      </c>
      <c r="E27" s="1" t="str">
        <f>"3586"</f>
        <v>3586</v>
      </c>
      <c r="F27" t="str">
        <f>"3747"</f>
        <v>3747</v>
      </c>
      <c r="G27" t="str">
        <f>"3756"</f>
        <v>3756</v>
      </c>
      <c r="H27" t="str">
        <f>"3058"</f>
        <v>3058</v>
      </c>
      <c r="I27" t="str">
        <f>"3301"</f>
        <v>3301</v>
      </c>
      <c r="J27" s="1" t="str">
        <f>"3488"</f>
        <v>3488</v>
      </c>
      <c r="K27" s="1" t="str">
        <f>"3586"</f>
        <v>3586</v>
      </c>
      <c r="L27" t="str">
        <f>"3747"</f>
        <v>3747</v>
      </c>
      <c r="M27" t="str">
        <f>"3756"</f>
        <v>3756</v>
      </c>
      <c r="N27" t="str">
        <f>"3058"</f>
        <v>3058</v>
      </c>
      <c r="O27" t="str">
        <f>"3301"</f>
        <v>3301</v>
      </c>
      <c r="P27" s="1" t="str">
        <f>"3488"</f>
        <v>3488</v>
      </c>
      <c r="Q27" s="1" t="str">
        <f>"3586"</f>
        <v>3586</v>
      </c>
      <c r="R27" t="str">
        <f>"3747"</f>
        <v>3747</v>
      </c>
      <c r="S27" t="str">
        <f>"3756"</f>
        <v>3756</v>
      </c>
    </row>
    <row r="29" spans="1:19" x14ac:dyDescent="0.25">
      <c r="A29" t="str">
        <f>"t statistics in parentheses"</f>
        <v>t statistics in parentheses</v>
      </c>
    </row>
    <row r="30" spans="1:19" x14ac:dyDescent="0.25">
      <c r="A30" t="s">
        <v>0</v>
      </c>
      <c r="B30" t="s">
        <v>1</v>
      </c>
      <c r="C30" t="s">
        <v>2</v>
      </c>
    </row>
    <row r="31" spans="1:19" x14ac:dyDescent="0.25">
      <c r="A31" t="s">
        <v>3</v>
      </c>
      <c r="C31" t="s">
        <v>4</v>
      </c>
      <c r="J31" s="1" t="s">
        <v>5</v>
      </c>
      <c r="P31" s="1" t="s">
        <v>6</v>
      </c>
    </row>
    <row r="32" spans="1:19" x14ac:dyDescent="0.25">
      <c r="A32" t="str">
        <f>""</f>
        <v/>
      </c>
      <c r="B32" t="str">
        <f>"2001"</f>
        <v>2001</v>
      </c>
      <c r="C32" t="str">
        <f>"2003"</f>
        <v>2003</v>
      </c>
      <c r="D32" s="1" t="str">
        <f>"2005"</f>
        <v>2005</v>
      </c>
      <c r="E32" s="1" t="str">
        <f>"2007"</f>
        <v>2007</v>
      </c>
      <c r="F32" t="str">
        <f>"2009"</f>
        <v>2009</v>
      </c>
      <c r="G32" t="str">
        <f>"2011"</f>
        <v>2011</v>
      </c>
      <c r="H32" t="str">
        <f>"2001"</f>
        <v>2001</v>
      </c>
      <c r="I32" t="str">
        <f>"2003"</f>
        <v>2003</v>
      </c>
      <c r="J32" s="1" t="str">
        <f>"2005"</f>
        <v>2005</v>
      </c>
      <c r="K32" s="1" t="str">
        <f>"2007"</f>
        <v>2007</v>
      </c>
      <c r="L32" t="str">
        <f>"2009"</f>
        <v>2009</v>
      </c>
      <c r="M32" t="str">
        <f>"2011"</f>
        <v>2011</v>
      </c>
      <c r="N32" t="str">
        <f>"2001"</f>
        <v>2001</v>
      </c>
      <c r="O32" t="str">
        <f>"2003"</f>
        <v>2003</v>
      </c>
      <c r="P32" s="1" t="str">
        <f>"2005"</f>
        <v>2005</v>
      </c>
      <c r="Q32" s="1" t="str">
        <f>"2007"</f>
        <v>2007</v>
      </c>
      <c r="R32" t="str">
        <f>"2009"</f>
        <v>2009</v>
      </c>
      <c r="S32" t="str">
        <f>"2011"</f>
        <v>2011</v>
      </c>
    </row>
    <row r="34" spans="1:19" x14ac:dyDescent="0.25">
      <c r="A34" t="str">
        <f>"hmvalchg2yrsback_lag1"</f>
        <v>hmvalchg2yrsback_lag1</v>
      </c>
      <c r="B34" t="str">
        <f>""</f>
        <v/>
      </c>
      <c r="C34" t="str">
        <f>"-0.000000201"</f>
        <v>-0.000000201</v>
      </c>
      <c r="D34" s="1" t="str">
        <f>"0.000000127"</f>
        <v>0.000000127</v>
      </c>
      <c r="E34" s="1" t="str">
        <f>"-0.000000232**"</f>
        <v>-0.000000232**</v>
      </c>
      <c r="F34" t="str">
        <f>"8.04e-08"</f>
        <v>8.04e-08</v>
      </c>
      <c r="G34" t="str">
        <f>"0.000000282***"</f>
        <v>0.000000282***</v>
      </c>
      <c r="H34" t="str">
        <f>""</f>
        <v/>
      </c>
      <c r="I34" t="str">
        <f>"-0.000000684***"</f>
        <v>-0.000000684***</v>
      </c>
      <c r="J34" s="1" t="str">
        <f>"0.000000308*"</f>
        <v>0.000000308*</v>
      </c>
      <c r="K34" s="1" t="str">
        <f>"-8.14e-08"</f>
        <v>-8.14e-08</v>
      </c>
      <c r="L34" t="str">
        <f>"-0.000000158*"</f>
        <v>-0.000000158*</v>
      </c>
      <c r="M34" t="str">
        <f>"0.000000152**"</f>
        <v>0.000000152**</v>
      </c>
      <c r="N34" t="str">
        <f>""</f>
        <v/>
      </c>
      <c r="O34" t="str">
        <f>"-0.000000369**"</f>
        <v>-0.000000369**</v>
      </c>
      <c r="P34" s="1" t="str">
        <f>"0.000000229"</f>
        <v>0.000000229</v>
      </c>
      <c r="Q34" s="1" t="str">
        <f>"-0.000000104"</f>
        <v>-0.000000104</v>
      </c>
      <c r="R34" t="str">
        <f>"-8.43e-08"</f>
        <v>-8.43e-08</v>
      </c>
      <c r="S34" t="str">
        <f>"0.000000108*"</f>
        <v>0.000000108*</v>
      </c>
    </row>
    <row r="35" spans="1:19" x14ac:dyDescent="0.25">
      <c r="A35" t="str">
        <f>""</f>
        <v/>
      </c>
      <c r="B35" t="str">
        <f>""</f>
        <v/>
      </c>
      <c r="C35" t="str">
        <f>"(-1.12)"</f>
        <v>(-1.12)</v>
      </c>
      <c r="D35" s="1" t="str">
        <f>"(0.74)"</f>
        <v>(0.74)</v>
      </c>
      <c r="E35" s="1" t="str">
        <f>"(-2.21)"</f>
        <v>(-2.21)</v>
      </c>
      <c r="F35" t="str">
        <f>"(0.79)"</f>
        <v>(0.79)</v>
      </c>
      <c r="G35" t="str">
        <f>"(3.58)"</f>
        <v>(3.58)</v>
      </c>
      <c r="H35" t="str">
        <f>""</f>
        <v/>
      </c>
      <c r="I35" t="str">
        <f>"(-3.48)"</f>
        <v>(-3.48)</v>
      </c>
      <c r="J35" s="1" t="str">
        <f>"(1.72)"</f>
        <v>(1.72)</v>
      </c>
      <c r="K35" s="1" t="str">
        <f>"(-0.77)"</f>
        <v>(-0.77)</v>
      </c>
      <c r="L35" t="str">
        <f>"(-1.66)"</f>
        <v>(-1.66)</v>
      </c>
      <c r="M35" t="str">
        <f>"(2.05)"</f>
        <v>(2.05)</v>
      </c>
      <c r="N35" t="str">
        <f>""</f>
        <v/>
      </c>
      <c r="O35" t="str">
        <f>"(-2.36)"</f>
        <v>(-2.36)</v>
      </c>
      <c r="P35" s="1" t="str">
        <f>"(1.54)"</f>
        <v>(1.54)</v>
      </c>
      <c r="Q35" s="1" t="str">
        <f>"(-1.17)"</f>
        <v>(-1.17)</v>
      </c>
      <c r="R35" t="str">
        <f>"(-1.01)"</f>
        <v>(-1.01)</v>
      </c>
      <c r="S35" t="str">
        <f>"(1.70)"</f>
        <v>(1.70)</v>
      </c>
    </row>
    <row r="37" spans="1:19" x14ac:dyDescent="0.25">
      <c r="A37" t="str">
        <f>"N"</f>
        <v>N</v>
      </c>
      <c r="B37" t="str">
        <f>"3058"</f>
        <v>3058</v>
      </c>
      <c r="C37" t="str">
        <f>"2629"</f>
        <v>2629</v>
      </c>
      <c r="D37" s="1" t="str">
        <f>"2712"</f>
        <v>2712</v>
      </c>
      <c r="E37" s="1" t="str">
        <f>"2837"</f>
        <v>2837</v>
      </c>
      <c r="F37" t="str">
        <f>"3004"</f>
        <v>3004</v>
      </c>
      <c r="G37" t="str">
        <f>"3157"</f>
        <v>3157</v>
      </c>
      <c r="H37" t="str">
        <f>"3058"</f>
        <v>3058</v>
      </c>
      <c r="I37" t="str">
        <f>"2629"</f>
        <v>2629</v>
      </c>
      <c r="J37" s="1" t="str">
        <f>"2712"</f>
        <v>2712</v>
      </c>
      <c r="K37" s="1" t="str">
        <f>"2837"</f>
        <v>2837</v>
      </c>
      <c r="L37" t="str">
        <f>"3004"</f>
        <v>3004</v>
      </c>
      <c r="M37" t="str">
        <f>"3157"</f>
        <v>3157</v>
      </c>
      <c r="N37" t="str">
        <f>"3058"</f>
        <v>3058</v>
      </c>
      <c r="O37" t="str">
        <f>"2629"</f>
        <v>2629</v>
      </c>
      <c r="P37" s="1" t="str">
        <f>"2712"</f>
        <v>2712</v>
      </c>
      <c r="Q37" s="1" t="str">
        <f>"2837"</f>
        <v>2837</v>
      </c>
      <c r="R37" t="str">
        <f>"3004"</f>
        <v>3004</v>
      </c>
      <c r="S37" t="str">
        <f>"3157"</f>
        <v>3157</v>
      </c>
    </row>
    <row r="39" spans="1:19" x14ac:dyDescent="0.25">
      <c r="A39" t="str">
        <f>"t statistics in parentheses"</f>
        <v>t statistics in parentheses</v>
      </c>
    </row>
    <row r="40" spans="1:19" x14ac:dyDescent="0.25">
      <c r="A40" t="s">
        <v>0</v>
      </c>
      <c r="B40" t="s">
        <v>1</v>
      </c>
      <c r="C40" t="s">
        <v>2</v>
      </c>
    </row>
    <row r="41" spans="1:19" x14ac:dyDescent="0.25">
      <c r="A41" t="s">
        <v>3</v>
      </c>
      <c r="C41" t="s">
        <v>4</v>
      </c>
      <c r="J41" s="1" t="s">
        <v>5</v>
      </c>
      <c r="P41" s="1" t="s">
        <v>6</v>
      </c>
    </row>
    <row r="42" spans="1:19" x14ac:dyDescent="0.25">
      <c r="A42" t="str">
        <f>""</f>
        <v/>
      </c>
      <c r="B42" t="str">
        <f>"2001"</f>
        <v>2001</v>
      </c>
      <c r="C42" t="str">
        <f>"2003"</f>
        <v>2003</v>
      </c>
      <c r="D42" s="1" t="str">
        <f>"2005"</f>
        <v>2005</v>
      </c>
      <c r="E42" s="1" t="str">
        <f>"2007"</f>
        <v>2007</v>
      </c>
      <c r="F42" t="str">
        <f>"2009"</f>
        <v>2009</v>
      </c>
      <c r="G42" t="str">
        <f>"2011"</f>
        <v>2011</v>
      </c>
      <c r="H42" t="str">
        <f>"2001"</f>
        <v>2001</v>
      </c>
      <c r="I42" t="str">
        <f>"2003"</f>
        <v>2003</v>
      </c>
      <c r="J42" s="1" t="str">
        <f>"2005"</f>
        <v>2005</v>
      </c>
      <c r="K42" s="1" t="str">
        <f>"2007"</f>
        <v>2007</v>
      </c>
      <c r="L42" t="str">
        <f>"2009"</f>
        <v>2009</v>
      </c>
      <c r="M42" t="str">
        <f>"2011"</f>
        <v>2011</v>
      </c>
      <c r="N42" t="str">
        <f>"2001"</f>
        <v>2001</v>
      </c>
      <c r="O42" t="str">
        <f>"2003"</f>
        <v>2003</v>
      </c>
      <c r="P42" s="1" t="str">
        <f>"2005"</f>
        <v>2005</v>
      </c>
      <c r="Q42" s="1" t="str">
        <f>"2007"</f>
        <v>2007</v>
      </c>
      <c r="R42" t="str">
        <f>"2009"</f>
        <v>2009</v>
      </c>
      <c r="S42" t="str">
        <f>"2011"</f>
        <v>2011</v>
      </c>
    </row>
    <row r="44" spans="1:19" x14ac:dyDescent="0.25">
      <c r="A44" t="str">
        <f>"hmvalincr2yrsback_lag1"</f>
        <v>hmvalincr2yrsback_lag1</v>
      </c>
      <c r="B44" t="str">
        <f>""</f>
        <v/>
      </c>
      <c r="C44" t="str">
        <f>"0.0329"</f>
        <v>0.0329</v>
      </c>
      <c r="D44" s="1" t="str">
        <f>"-0.00325"</f>
        <v>-0.00325</v>
      </c>
      <c r="E44" s="1" t="str">
        <f>"-0.00850"</f>
        <v>-0.00850</v>
      </c>
      <c r="F44" t="str">
        <f>"0.0425**"</f>
        <v>0.0425**</v>
      </c>
      <c r="G44" t="str">
        <f>"0.0104"</f>
        <v>0.0104</v>
      </c>
      <c r="H44" t="str">
        <f>""</f>
        <v/>
      </c>
      <c r="I44" t="str">
        <f>"0.0203"</f>
        <v>0.0203</v>
      </c>
      <c r="J44" s="1" t="str">
        <f>"-0.00409"</f>
        <v>-0.00409</v>
      </c>
      <c r="K44" s="1" t="str">
        <f>"0.0217"</f>
        <v>0.0217</v>
      </c>
      <c r="L44" t="str">
        <f>"0.00538"</f>
        <v>0.00538</v>
      </c>
      <c r="M44" t="str">
        <f>"-0.0256"</f>
        <v>-0.0256</v>
      </c>
      <c r="N44" t="str">
        <f>""</f>
        <v/>
      </c>
      <c r="O44" t="str">
        <f>"0.0264"</f>
        <v>0.0264</v>
      </c>
      <c r="P44" s="1" t="str">
        <f>"-0.00880"</f>
        <v>-0.00880</v>
      </c>
      <c r="Q44" s="1" t="str">
        <f>"0.00876"</f>
        <v>0.00876</v>
      </c>
      <c r="R44" t="str">
        <f>"0.0130"</f>
        <v>0.0130</v>
      </c>
      <c r="S44" t="str">
        <f>"-0.0140"</f>
        <v>-0.0140</v>
      </c>
    </row>
    <row r="45" spans="1:19" x14ac:dyDescent="0.25">
      <c r="A45" t="str">
        <f>""</f>
        <v/>
      </c>
      <c r="B45" t="str">
        <f>""</f>
        <v/>
      </c>
      <c r="C45" t="str">
        <f>"(1.57)"</f>
        <v>(1.57)</v>
      </c>
      <c r="D45" s="1" t="str">
        <f>"(-0.16)"</f>
        <v>(-0.16)</v>
      </c>
      <c r="E45" s="1" t="str">
        <f>"(-0.40)"</f>
        <v>(-0.40)</v>
      </c>
      <c r="F45" t="str">
        <f>"(2.34)"</f>
        <v>(2.34)</v>
      </c>
      <c r="G45" t="str">
        <f>"(0.55)"</f>
        <v>(0.55)</v>
      </c>
      <c r="H45" t="str">
        <f>""</f>
        <v/>
      </c>
      <c r="I45" t="str">
        <f>"(0.88)"</f>
        <v>(0.88)</v>
      </c>
      <c r="J45" s="1" t="str">
        <f>"(-0.19)"</f>
        <v>(-0.19)</v>
      </c>
      <c r="K45" s="1" t="str">
        <f>"(1.00)"</f>
        <v>(1.00)</v>
      </c>
      <c r="L45" t="str">
        <f>"(0.31)"</f>
        <v>(0.31)</v>
      </c>
      <c r="M45" t="str">
        <f>"(-1.44)"</f>
        <v>(-1.44)</v>
      </c>
      <c r="N45" t="str">
        <f>""</f>
        <v/>
      </c>
      <c r="O45" t="str">
        <f>"(1.44)"</f>
        <v>(1.44)</v>
      </c>
      <c r="P45" s="1" t="str">
        <f>"(-0.50)"</f>
        <v>(-0.50)</v>
      </c>
      <c r="Q45" s="1" t="str">
        <f>"(0.48)"</f>
        <v>(0.48)</v>
      </c>
      <c r="R45" t="str">
        <f>"(0.87)"</f>
        <v>(0.87)</v>
      </c>
      <c r="S45" t="str">
        <f>"(-0.92)"</f>
        <v>(-0.92)</v>
      </c>
    </row>
    <row r="47" spans="1:19" x14ac:dyDescent="0.25">
      <c r="A47" t="str">
        <f>"N"</f>
        <v>N</v>
      </c>
      <c r="B47" t="str">
        <f>"3058"</f>
        <v>3058</v>
      </c>
      <c r="C47" t="str">
        <f>"2629"</f>
        <v>2629</v>
      </c>
      <c r="D47" s="1" t="str">
        <f>"2712"</f>
        <v>2712</v>
      </c>
      <c r="E47" s="1" t="str">
        <f>"2837"</f>
        <v>2837</v>
      </c>
      <c r="F47" t="str">
        <f>"3004"</f>
        <v>3004</v>
      </c>
      <c r="G47" t="str">
        <f>"3157"</f>
        <v>3157</v>
      </c>
      <c r="H47" t="str">
        <f>"3058"</f>
        <v>3058</v>
      </c>
      <c r="I47" t="str">
        <f>"2629"</f>
        <v>2629</v>
      </c>
      <c r="J47" s="1" t="str">
        <f>"2712"</f>
        <v>2712</v>
      </c>
      <c r="K47" s="1" t="str">
        <f>"2837"</f>
        <v>2837</v>
      </c>
      <c r="L47" t="str">
        <f>"3004"</f>
        <v>3004</v>
      </c>
      <c r="M47" t="str">
        <f>"3157"</f>
        <v>3157</v>
      </c>
      <c r="N47" t="str">
        <f>"3058"</f>
        <v>3058</v>
      </c>
      <c r="O47" t="str">
        <f>"2629"</f>
        <v>2629</v>
      </c>
      <c r="P47" s="1" t="str">
        <f>"2712"</f>
        <v>2712</v>
      </c>
      <c r="Q47" s="1" t="str">
        <f>"2837"</f>
        <v>2837</v>
      </c>
      <c r="R47" t="str">
        <f>"3004"</f>
        <v>3004</v>
      </c>
      <c r="S47" t="str">
        <f>"3157"</f>
        <v>3157</v>
      </c>
    </row>
    <row r="49" spans="1:19" x14ac:dyDescent="0.25">
      <c r="A49" t="str">
        <f>"t statistics in parentheses"</f>
        <v>t statistics in parentheses</v>
      </c>
    </row>
    <row r="50" spans="1:19" x14ac:dyDescent="0.25">
      <c r="A50" t="s">
        <v>0</v>
      </c>
      <c r="B50" t="s">
        <v>1</v>
      </c>
      <c r="C50" t="s">
        <v>2</v>
      </c>
    </row>
    <row r="51" spans="1:19" x14ac:dyDescent="0.25">
      <c r="A51" t="s">
        <v>3</v>
      </c>
      <c r="C51" t="s">
        <v>4</v>
      </c>
      <c r="J51" s="1" t="s">
        <v>5</v>
      </c>
      <c r="P51" s="1" t="s">
        <v>6</v>
      </c>
    </row>
    <row r="52" spans="1:19" x14ac:dyDescent="0.25">
      <c r="A52" t="str">
        <f>""</f>
        <v/>
      </c>
      <c r="B52" t="str">
        <f>"2001"</f>
        <v>2001</v>
      </c>
      <c r="C52" t="str">
        <f>"2003"</f>
        <v>2003</v>
      </c>
      <c r="D52" s="1" t="str">
        <f>"2005"</f>
        <v>2005</v>
      </c>
      <c r="E52" s="1" t="str">
        <f>"2007"</f>
        <v>2007</v>
      </c>
      <c r="F52" t="str">
        <f>"2009"</f>
        <v>2009</v>
      </c>
      <c r="G52" t="str">
        <f>"2011"</f>
        <v>2011</v>
      </c>
      <c r="H52" t="str">
        <f>"2001"</f>
        <v>2001</v>
      </c>
      <c r="I52" t="str">
        <f>"2003"</f>
        <v>2003</v>
      </c>
      <c r="J52" s="1" t="str">
        <f>"2005"</f>
        <v>2005</v>
      </c>
      <c r="K52" s="1" t="str">
        <f>"2007"</f>
        <v>2007</v>
      </c>
      <c r="L52" t="str">
        <f>"2009"</f>
        <v>2009</v>
      </c>
      <c r="M52" t="str">
        <f>"2011"</f>
        <v>2011</v>
      </c>
      <c r="N52" t="str">
        <f>"2001"</f>
        <v>2001</v>
      </c>
      <c r="O52" t="str">
        <f>"2003"</f>
        <v>2003</v>
      </c>
      <c r="P52" s="1" t="str">
        <f>"2005"</f>
        <v>2005</v>
      </c>
      <c r="Q52" s="1" t="str">
        <f>"2007"</f>
        <v>2007</v>
      </c>
      <c r="R52" t="str">
        <f>"2009"</f>
        <v>2009</v>
      </c>
      <c r="S52" t="str">
        <f>"2011"</f>
        <v>2011</v>
      </c>
    </row>
    <row r="54" spans="1:19" x14ac:dyDescent="0.25">
      <c r="A54" t="str">
        <f>"hmvalincr2yrsback_gt2pct_lag1"</f>
        <v>hmvalincr2yrsback_gt2pct_lag1</v>
      </c>
      <c r="B54" t="str">
        <f>""</f>
        <v/>
      </c>
      <c r="C54" t="str">
        <f>"0.0664"</f>
        <v>0.0664</v>
      </c>
      <c r="D54" s="1" t="str">
        <f>"0.0212"</f>
        <v>0.0212</v>
      </c>
      <c r="E54" s="1" t="str">
        <f>"0.0455"</f>
        <v>0.0455</v>
      </c>
      <c r="F54" t="str">
        <f>"-0.0129"</f>
        <v>-0.0129</v>
      </c>
      <c r="G54" t="str">
        <f>"0.0263"</f>
        <v>0.0263</v>
      </c>
      <c r="H54" t="str">
        <f>""</f>
        <v/>
      </c>
      <c r="I54" t="str">
        <f>"0.0339"</f>
        <v>0.0339</v>
      </c>
      <c r="J54" s="1" t="str">
        <f>"-0.0141"</f>
        <v>-0.0141</v>
      </c>
      <c r="K54" s="1" t="str">
        <f>"0.0165"</f>
        <v>0.0165</v>
      </c>
      <c r="L54" t="str">
        <f>"-0.0145"</f>
        <v>-0.0145</v>
      </c>
      <c r="M54" t="str">
        <f>"-0.00937"</f>
        <v>-0.00937</v>
      </c>
      <c r="N54" t="str">
        <f>""</f>
        <v/>
      </c>
      <c r="O54" t="str">
        <f>"0.0318"</f>
        <v>0.0318</v>
      </c>
      <c r="P54" s="1" t="str">
        <f>"-0.0285"</f>
        <v>-0.0285</v>
      </c>
      <c r="Q54" s="1" t="str">
        <f>"0.0178"</f>
        <v>0.0178</v>
      </c>
      <c r="R54" t="str">
        <f>"-0.0138"</f>
        <v>-0.0138</v>
      </c>
      <c r="S54" t="str">
        <f>"-0.0331"</f>
        <v>-0.0331</v>
      </c>
    </row>
    <row r="55" spans="1:19" x14ac:dyDescent="0.25">
      <c r="A55" t="str">
        <f>""</f>
        <v/>
      </c>
      <c r="B55" t="str">
        <f>""</f>
        <v/>
      </c>
      <c r="C55" t="str">
        <f>"(1.47)"</f>
        <v>(1.47)</v>
      </c>
      <c r="D55" s="1" t="str">
        <f>"(0.44)"</f>
        <v>(0.44)</v>
      </c>
      <c r="E55" s="1" t="str">
        <f>"(1.18)"</f>
        <v>(1.18)</v>
      </c>
      <c r="F55" t="str">
        <f>"(-0.28)"</f>
        <v>(-0.28)</v>
      </c>
      <c r="G55" t="str">
        <f>"(0.39)"</f>
        <v>(0.39)</v>
      </c>
      <c r="H55" t="str">
        <f>""</f>
        <v/>
      </c>
      <c r="I55" t="str">
        <f>"(0.68)"</f>
        <v>(0.68)</v>
      </c>
      <c r="J55" s="1" t="str">
        <f>"(-0.28)"</f>
        <v>(-0.28)</v>
      </c>
      <c r="K55" s="1" t="str">
        <f>"(0.42)"</f>
        <v>(0.42)</v>
      </c>
      <c r="L55" t="str">
        <f>"(-0.33)"</f>
        <v>(-0.33)</v>
      </c>
      <c r="M55" t="str">
        <f>"(-0.15)"</f>
        <v>(-0.15)</v>
      </c>
      <c r="N55" t="str">
        <f>""</f>
        <v/>
      </c>
      <c r="O55" t="str">
        <f>"(0.80)"</f>
        <v>(0.80)</v>
      </c>
      <c r="P55" s="1" t="str">
        <f>"(-0.68)"</f>
        <v>(-0.68)</v>
      </c>
      <c r="Q55" s="1" t="str">
        <f>"(0.54)"</f>
        <v>(0.54)</v>
      </c>
      <c r="R55" t="str">
        <f>"(-0.36)"</f>
        <v>(-0.36)</v>
      </c>
      <c r="S55" t="str">
        <f>"(-0.61)"</f>
        <v>(-0.61)</v>
      </c>
    </row>
    <row r="57" spans="1:19" x14ac:dyDescent="0.25">
      <c r="A57" t="str">
        <f>"N"</f>
        <v>N</v>
      </c>
      <c r="B57" t="str">
        <f>"3058"</f>
        <v>3058</v>
      </c>
      <c r="C57" t="str">
        <f>"2796"</f>
        <v>2796</v>
      </c>
      <c r="D57" s="1" t="str">
        <f>"2912"</f>
        <v>2912</v>
      </c>
      <c r="E57" s="1" t="str">
        <f>"3058"</f>
        <v>3058</v>
      </c>
      <c r="F57" t="str">
        <f>"3221"</f>
        <v>3221</v>
      </c>
      <c r="G57" t="str">
        <f>"3268"</f>
        <v>3268</v>
      </c>
      <c r="H57" t="str">
        <f>"3058"</f>
        <v>3058</v>
      </c>
      <c r="I57" t="str">
        <f>"2796"</f>
        <v>2796</v>
      </c>
      <c r="J57" s="1" t="str">
        <f>"2912"</f>
        <v>2912</v>
      </c>
      <c r="K57" s="1" t="str">
        <f>"3058"</f>
        <v>3058</v>
      </c>
      <c r="L57" t="str">
        <f>"3221"</f>
        <v>3221</v>
      </c>
      <c r="M57" t="str">
        <f>"3268"</f>
        <v>3268</v>
      </c>
      <c r="N57" t="str">
        <f>"3058"</f>
        <v>3058</v>
      </c>
      <c r="O57" t="str">
        <f>"2796"</f>
        <v>2796</v>
      </c>
      <c r="P57" s="1" t="str">
        <f>"2912"</f>
        <v>2912</v>
      </c>
      <c r="Q57" s="1" t="str">
        <f>"3058"</f>
        <v>3058</v>
      </c>
      <c r="R57" t="str">
        <f>"3221"</f>
        <v>3221</v>
      </c>
      <c r="S57" t="str">
        <f>"3268"</f>
        <v>3268</v>
      </c>
    </row>
    <row r="59" spans="1:19" x14ac:dyDescent="0.25">
      <c r="A59" t="str">
        <f>"t statistics in parentheses"</f>
        <v>t statistics in parentheses</v>
      </c>
    </row>
    <row r="60" spans="1:19" x14ac:dyDescent="0.25">
      <c r="A60" t="s">
        <v>0</v>
      </c>
      <c r="B60" t="s">
        <v>1</v>
      </c>
      <c r="C60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hmval-boughtcar-controls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gradlab</dc:creator>
  <cp:lastModifiedBy>gradlab</cp:lastModifiedBy>
  <dcterms:modified xsi:type="dcterms:W3CDTF">2016-09-26T02:31:26Z</dcterms:modified>
</cp:coreProperties>
</file>