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malisan\Downloads\"/>
    </mc:Choice>
  </mc:AlternateContent>
  <bookViews>
    <workbookView xWindow="0" yWindow="0" windowWidth="21600" windowHeight="9630"/>
  </bookViews>
  <sheets>
    <sheet name="eq2_homeworkhours" sheetId="1" r:id="rId1"/>
  </sheets>
  <calcPr calcId="0"/>
</workbook>
</file>

<file path=xl/calcChain.xml><?xml version="1.0" encoding="utf-8"?>
<calcChain xmlns="http://schemas.openxmlformats.org/spreadsheetml/2006/main">
  <c r="E2" i="1" l="1"/>
  <c r="D2" i="1"/>
  <c r="C2" i="1"/>
  <c r="B2" i="1"/>
  <c r="A2" i="1"/>
  <c r="A3" i="1"/>
  <c r="B3" i="1"/>
  <c r="C3" i="1"/>
  <c r="D3" i="1"/>
  <c r="E3" i="1"/>
  <c r="A14" i="1"/>
  <c r="B14" i="1"/>
  <c r="C14" i="1"/>
  <c r="D14" i="1"/>
  <c r="E14" i="1"/>
  <c r="A15" i="1"/>
  <c r="B15" i="1"/>
  <c r="C15" i="1"/>
  <c r="D15" i="1"/>
  <c r="E15" i="1"/>
  <c r="A20" i="1"/>
  <c r="B20" i="1"/>
  <c r="C20" i="1"/>
  <c r="D20" i="1"/>
  <c r="E20" i="1"/>
  <c r="A21" i="1"/>
  <c r="B21" i="1"/>
  <c r="C21" i="1"/>
  <c r="D21" i="1"/>
  <c r="E21" i="1"/>
  <c r="A26" i="1"/>
  <c r="B26" i="1"/>
  <c r="C26" i="1"/>
  <c r="D26" i="1"/>
  <c r="E26" i="1"/>
  <c r="A27" i="1"/>
  <c r="B27" i="1"/>
  <c r="C27" i="1"/>
  <c r="D27" i="1"/>
  <c r="E27" i="1"/>
  <c r="A32" i="1"/>
  <c r="B32" i="1"/>
  <c r="C32" i="1"/>
  <c r="D32" i="1"/>
  <c r="E32" i="1"/>
  <c r="A33" i="1"/>
  <c r="B33" i="1"/>
  <c r="C33" i="1"/>
  <c r="D33" i="1"/>
  <c r="E33" i="1"/>
  <c r="A38" i="1"/>
  <c r="B38" i="1"/>
  <c r="C38" i="1"/>
  <c r="D38" i="1"/>
  <c r="E38" i="1"/>
  <c r="A39" i="1"/>
  <c r="B39" i="1"/>
  <c r="C39" i="1"/>
  <c r="D39" i="1"/>
  <c r="E39" i="1"/>
  <c r="A44" i="1"/>
  <c r="B44" i="1"/>
  <c r="C44" i="1"/>
  <c r="D44" i="1"/>
  <c r="E44" i="1"/>
  <c r="A45" i="1"/>
  <c r="B45" i="1"/>
  <c r="C45" i="1"/>
  <c r="D45" i="1"/>
  <c r="E45" i="1"/>
  <c r="A50" i="1"/>
  <c r="B50" i="1"/>
  <c r="C50" i="1"/>
  <c r="D50" i="1"/>
  <c r="E50" i="1"/>
  <c r="A51" i="1"/>
  <c r="B51" i="1"/>
  <c r="C51" i="1"/>
  <c r="D51" i="1"/>
  <c r="E51" i="1"/>
  <c r="A53" i="1"/>
  <c r="B53" i="1"/>
  <c r="C53" i="1"/>
  <c r="D53" i="1"/>
  <c r="E53" i="1"/>
  <c r="A54" i="1"/>
  <c r="B54" i="1"/>
  <c r="C54" i="1"/>
  <c r="D54" i="1"/>
  <c r="E54" i="1"/>
  <c r="A56" i="1"/>
  <c r="B56" i="1"/>
  <c r="C56" i="1"/>
  <c r="D56" i="1"/>
  <c r="E56" i="1"/>
  <c r="A57" i="1"/>
  <c r="B57" i="1"/>
  <c r="C57" i="1"/>
  <c r="D57" i="1"/>
  <c r="E57" i="1"/>
  <c r="A59" i="1"/>
  <c r="B59" i="1"/>
  <c r="C59" i="1"/>
  <c r="D59" i="1"/>
  <c r="E59" i="1"/>
  <c r="A60" i="1"/>
  <c r="B60" i="1"/>
  <c r="C60" i="1"/>
  <c r="D60" i="1"/>
  <c r="E60" i="1"/>
  <c r="A62" i="1"/>
  <c r="B62" i="1"/>
  <c r="C62" i="1"/>
  <c r="D62" i="1"/>
  <c r="E62" i="1"/>
  <c r="A63" i="1"/>
  <c r="B63" i="1"/>
  <c r="C63" i="1"/>
  <c r="D63" i="1"/>
  <c r="E63" i="1"/>
  <c r="A65" i="1"/>
  <c r="B65" i="1"/>
  <c r="C65" i="1"/>
  <c r="D65" i="1"/>
  <c r="E65" i="1"/>
  <c r="A66" i="1"/>
  <c r="B66" i="1"/>
  <c r="C66" i="1"/>
  <c r="D66" i="1"/>
  <c r="E66" i="1"/>
  <c r="A68" i="1"/>
  <c r="B68" i="1"/>
  <c r="C68" i="1"/>
  <c r="D68" i="1"/>
  <c r="E68" i="1"/>
  <c r="A69" i="1"/>
  <c r="B69" i="1"/>
  <c r="C69" i="1"/>
  <c r="D69" i="1"/>
  <c r="E69" i="1"/>
  <c r="A71" i="1"/>
  <c r="B71" i="1"/>
  <c r="C71" i="1"/>
  <c r="D71" i="1"/>
  <c r="E71" i="1"/>
  <c r="A72" i="1"/>
  <c r="B72" i="1"/>
  <c r="C72" i="1"/>
  <c r="D72" i="1"/>
  <c r="E72" i="1"/>
  <c r="A74" i="1"/>
  <c r="B74" i="1"/>
  <c r="C74" i="1"/>
  <c r="D74" i="1"/>
  <c r="E74" i="1"/>
  <c r="A75" i="1"/>
  <c r="B75" i="1"/>
  <c r="C75" i="1"/>
  <c r="D75" i="1"/>
  <c r="E75" i="1"/>
  <c r="A77" i="1"/>
  <c r="B77" i="1"/>
  <c r="C77" i="1"/>
  <c r="D77" i="1"/>
  <c r="E77" i="1"/>
  <c r="A78" i="1"/>
  <c r="B78" i="1"/>
  <c r="C78" i="1"/>
  <c r="D78" i="1"/>
  <c r="E78" i="1"/>
  <c r="A80" i="1"/>
  <c r="B80" i="1"/>
  <c r="C80" i="1"/>
  <c r="D80" i="1"/>
  <c r="E80" i="1"/>
  <c r="A81" i="1"/>
  <c r="B81" i="1"/>
  <c r="C81" i="1"/>
  <c r="D81" i="1"/>
  <c r="E81" i="1"/>
  <c r="A83" i="1"/>
  <c r="B83" i="1"/>
  <c r="C83" i="1"/>
  <c r="D83" i="1"/>
  <c r="E83" i="1"/>
  <c r="A84" i="1"/>
  <c r="B84" i="1"/>
  <c r="C84" i="1"/>
  <c r="D84" i="1"/>
  <c r="E84" i="1"/>
  <c r="A86" i="1"/>
  <c r="B86" i="1"/>
  <c r="C86" i="1"/>
  <c r="D86" i="1"/>
  <c r="E86" i="1"/>
  <c r="A87" i="1"/>
  <c r="B87" i="1"/>
  <c r="C87" i="1"/>
  <c r="D87" i="1"/>
  <c r="E87" i="1"/>
  <c r="A89" i="1"/>
  <c r="B89" i="1"/>
  <c r="C89" i="1"/>
  <c r="D89" i="1"/>
  <c r="E89" i="1"/>
  <c r="A90" i="1"/>
  <c r="B90" i="1"/>
  <c r="C90" i="1"/>
  <c r="D90" i="1"/>
  <c r="E90" i="1"/>
  <c r="A92" i="1"/>
  <c r="B92" i="1"/>
  <c r="C92" i="1"/>
  <c r="D92" i="1"/>
  <c r="E92" i="1"/>
  <c r="A93" i="1"/>
  <c r="B93" i="1"/>
  <c r="C93" i="1"/>
  <c r="D93" i="1"/>
  <c r="E93" i="1"/>
  <c r="A95" i="1"/>
  <c r="B95" i="1"/>
  <c r="C95" i="1"/>
  <c r="D95" i="1"/>
  <c r="E95" i="1"/>
  <c r="A96" i="1"/>
  <c r="B96" i="1"/>
  <c r="C96" i="1"/>
  <c r="D96" i="1"/>
  <c r="E96" i="1"/>
  <c r="A98" i="1"/>
  <c r="B98" i="1"/>
  <c r="C98" i="1"/>
  <c r="D98" i="1"/>
  <c r="E98" i="1"/>
  <c r="A99" i="1"/>
  <c r="B99" i="1"/>
  <c r="C99" i="1"/>
  <c r="D99" i="1"/>
  <c r="E99" i="1"/>
  <c r="A104" i="1"/>
  <c r="B104" i="1"/>
  <c r="C104" i="1"/>
  <c r="D104" i="1"/>
  <c r="E104" i="1"/>
  <c r="A105" i="1"/>
  <c r="B105" i="1"/>
  <c r="C105" i="1"/>
  <c r="D105" i="1"/>
  <c r="E105" i="1"/>
  <c r="A107" i="1"/>
  <c r="B107" i="1"/>
  <c r="C107" i="1"/>
  <c r="D107" i="1"/>
  <c r="E107" i="1"/>
  <c r="A108" i="1"/>
  <c r="B108" i="1"/>
  <c r="C108" i="1"/>
  <c r="D108" i="1"/>
  <c r="E108" i="1"/>
  <c r="A110" i="1"/>
  <c r="B110" i="1"/>
  <c r="C110" i="1"/>
  <c r="D110" i="1"/>
  <c r="E110" i="1"/>
  <c r="A111" i="1"/>
  <c r="B111" i="1"/>
  <c r="C111" i="1"/>
  <c r="D111" i="1"/>
  <c r="E111" i="1"/>
  <c r="A113" i="1"/>
  <c r="B113" i="1"/>
  <c r="C113" i="1"/>
  <c r="D113" i="1"/>
  <c r="E113" i="1"/>
  <c r="A114" i="1"/>
  <c r="B114" i="1"/>
  <c r="C114" i="1"/>
  <c r="D114" i="1"/>
  <c r="E114" i="1"/>
  <c r="A116" i="1"/>
  <c r="B116" i="1"/>
  <c r="C116" i="1"/>
  <c r="D116" i="1"/>
  <c r="E116" i="1"/>
  <c r="A117" i="1"/>
  <c r="B117" i="1"/>
  <c r="C117" i="1"/>
  <c r="D117" i="1"/>
  <c r="E117" i="1"/>
  <c r="A119" i="1"/>
  <c r="B119" i="1"/>
  <c r="C119" i="1"/>
  <c r="D119" i="1"/>
  <c r="E119" i="1"/>
  <c r="A120" i="1"/>
  <c r="B120" i="1"/>
  <c r="C120" i="1"/>
  <c r="D120" i="1"/>
  <c r="E120" i="1"/>
  <c r="A122" i="1"/>
  <c r="B122" i="1"/>
  <c r="C122" i="1"/>
  <c r="D122" i="1"/>
  <c r="E122" i="1"/>
  <c r="A123" i="1"/>
  <c r="B123" i="1"/>
  <c r="C123" i="1"/>
  <c r="D123" i="1"/>
  <c r="E123" i="1"/>
  <c r="A125" i="1"/>
  <c r="B125" i="1"/>
  <c r="C125" i="1"/>
  <c r="D125" i="1"/>
  <c r="E125" i="1"/>
  <c r="A126" i="1"/>
  <c r="B126" i="1"/>
  <c r="C126" i="1"/>
  <c r="D126" i="1"/>
  <c r="E126" i="1"/>
  <c r="A128" i="1"/>
  <c r="B128" i="1"/>
  <c r="C128" i="1"/>
  <c r="D128" i="1"/>
  <c r="E128" i="1"/>
  <c r="A129" i="1"/>
  <c r="B129" i="1"/>
  <c r="C129" i="1"/>
  <c r="D129" i="1"/>
  <c r="E129" i="1"/>
  <c r="A131" i="1"/>
  <c r="B131" i="1"/>
  <c r="C131" i="1"/>
  <c r="D131" i="1"/>
  <c r="E131" i="1"/>
  <c r="A132" i="1"/>
  <c r="B132" i="1"/>
  <c r="C132" i="1"/>
  <c r="D132" i="1"/>
  <c r="E132" i="1"/>
  <c r="A134" i="1"/>
  <c r="B134" i="1"/>
  <c r="C134" i="1"/>
  <c r="D134" i="1"/>
  <c r="E134" i="1"/>
  <c r="A135" i="1"/>
  <c r="B135" i="1"/>
  <c r="C135" i="1"/>
  <c r="D135" i="1"/>
  <c r="E135" i="1"/>
  <c r="A137" i="1"/>
  <c r="B137" i="1"/>
  <c r="C137" i="1"/>
  <c r="D137" i="1"/>
  <c r="E137" i="1"/>
  <c r="A138" i="1"/>
  <c r="B138" i="1"/>
  <c r="C138" i="1"/>
  <c r="D138" i="1"/>
  <c r="E138" i="1"/>
  <c r="A140" i="1"/>
  <c r="B140" i="1"/>
  <c r="C140" i="1"/>
  <c r="D140" i="1"/>
  <c r="E140" i="1"/>
  <c r="A141" i="1"/>
  <c r="B141" i="1"/>
  <c r="C141" i="1"/>
  <c r="D141" i="1"/>
  <c r="E141" i="1"/>
  <c r="A143" i="1"/>
  <c r="B143" i="1"/>
  <c r="C143" i="1"/>
  <c r="D143" i="1"/>
  <c r="E143" i="1"/>
  <c r="A144" i="1"/>
  <c r="B144" i="1"/>
  <c r="C144" i="1"/>
  <c r="D144" i="1"/>
  <c r="E144" i="1"/>
  <c r="A146" i="1"/>
  <c r="B146" i="1"/>
  <c r="C146" i="1"/>
  <c r="D146" i="1"/>
  <c r="E146" i="1"/>
  <c r="A147" i="1"/>
  <c r="B147" i="1"/>
  <c r="C147" i="1"/>
  <c r="D147" i="1"/>
  <c r="E147" i="1"/>
  <c r="A149" i="1"/>
  <c r="B149" i="1"/>
  <c r="C149" i="1"/>
  <c r="D149" i="1"/>
  <c r="E149" i="1"/>
  <c r="A150" i="1"/>
  <c r="B150" i="1"/>
  <c r="C150" i="1"/>
  <c r="D150" i="1"/>
  <c r="E150" i="1"/>
  <c r="A152" i="1"/>
  <c r="B152" i="1"/>
  <c r="C152" i="1"/>
  <c r="D152" i="1"/>
  <c r="E152" i="1"/>
  <c r="A153" i="1"/>
  <c r="B153" i="1"/>
  <c r="C153" i="1"/>
  <c r="D153" i="1"/>
  <c r="E153" i="1"/>
  <c r="A155" i="1"/>
  <c r="B155" i="1"/>
  <c r="C155" i="1"/>
  <c r="D155" i="1"/>
  <c r="E155" i="1"/>
  <c r="A156" i="1"/>
  <c r="B156" i="1"/>
  <c r="C156" i="1"/>
  <c r="D156" i="1"/>
  <c r="E156" i="1"/>
  <c r="A158" i="1"/>
  <c r="B158" i="1"/>
  <c r="C158" i="1"/>
  <c r="D158" i="1"/>
  <c r="E158" i="1"/>
  <c r="A159" i="1"/>
  <c r="B159" i="1"/>
  <c r="C159" i="1"/>
  <c r="D159" i="1"/>
  <c r="E159" i="1"/>
  <c r="A161" i="1"/>
  <c r="B161" i="1"/>
  <c r="C161" i="1"/>
  <c r="D161" i="1"/>
  <c r="E161" i="1"/>
  <c r="A162" i="1"/>
  <c r="B162" i="1"/>
  <c r="C162" i="1"/>
  <c r="D162" i="1"/>
  <c r="E162" i="1"/>
  <c r="A5" i="1"/>
  <c r="B5" i="1"/>
  <c r="C5" i="1"/>
  <c r="D5" i="1"/>
  <c r="E5" i="1"/>
  <c r="A6" i="1"/>
  <c r="B6" i="1"/>
  <c r="C6" i="1"/>
  <c r="D6" i="1"/>
  <c r="E6" i="1"/>
  <c r="A17" i="1"/>
  <c r="B17" i="1"/>
  <c r="C17" i="1"/>
  <c r="D17" i="1"/>
  <c r="E17" i="1"/>
  <c r="A18" i="1"/>
  <c r="B18" i="1"/>
  <c r="C18" i="1"/>
  <c r="D18" i="1"/>
  <c r="E18" i="1"/>
  <c r="A23" i="1"/>
  <c r="B23" i="1"/>
  <c r="C23" i="1"/>
  <c r="D23" i="1"/>
  <c r="E23" i="1"/>
  <c r="A24" i="1"/>
  <c r="B24" i="1"/>
  <c r="C24" i="1"/>
  <c r="D24" i="1"/>
  <c r="E24" i="1"/>
  <c r="A29" i="1"/>
  <c r="B29" i="1"/>
  <c r="C29" i="1"/>
  <c r="D29" i="1"/>
  <c r="E29" i="1"/>
  <c r="A30" i="1"/>
  <c r="B30" i="1"/>
  <c r="C30" i="1"/>
  <c r="D30" i="1"/>
  <c r="E30" i="1"/>
  <c r="A35" i="1"/>
  <c r="B35" i="1"/>
  <c r="C35" i="1"/>
  <c r="D35" i="1"/>
  <c r="E35" i="1"/>
  <c r="A36" i="1"/>
  <c r="B36" i="1"/>
  <c r="C36" i="1"/>
  <c r="D36" i="1"/>
  <c r="E36" i="1"/>
  <c r="A41" i="1"/>
  <c r="B41" i="1"/>
  <c r="C41" i="1"/>
  <c r="D41" i="1"/>
  <c r="E41" i="1"/>
  <c r="A42" i="1"/>
  <c r="B42" i="1"/>
  <c r="C42" i="1"/>
  <c r="D42" i="1"/>
  <c r="E42" i="1"/>
  <c r="A47" i="1"/>
  <c r="B47" i="1"/>
  <c r="C47" i="1"/>
  <c r="D47" i="1"/>
  <c r="E47" i="1"/>
  <c r="A48" i="1"/>
  <c r="B48" i="1"/>
  <c r="C48" i="1"/>
  <c r="D48" i="1"/>
  <c r="E48" i="1"/>
  <c r="A101" i="1"/>
  <c r="B101" i="1"/>
  <c r="C101" i="1"/>
  <c r="D101" i="1"/>
  <c r="E101" i="1"/>
  <c r="A102" i="1"/>
  <c r="B102" i="1"/>
  <c r="C102" i="1"/>
  <c r="D102" i="1"/>
  <c r="E102" i="1"/>
  <c r="A8" i="1"/>
  <c r="B8" i="1"/>
  <c r="C8" i="1"/>
  <c r="D8" i="1"/>
  <c r="E8" i="1"/>
  <c r="A9" i="1"/>
  <c r="B9" i="1"/>
  <c r="C9" i="1"/>
  <c r="D9" i="1"/>
  <c r="E9" i="1"/>
  <c r="A11" i="1"/>
  <c r="B11" i="1"/>
  <c r="C11" i="1"/>
  <c r="D11" i="1"/>
  <c r="E11" i="1"/>
  <c r="A12" i="1"/>
  <c r="B12" i="1"/>
  <c r="C12" i="1"/>
  <c r="D12" i="1"/>
  <c r="E12" i="1"/>
  <c r="A164" i="1"/>
  <c r="B164" i="1"/>
  <c r="C164" i="1"/>
  <c r="D164" i="1"/>
  <c r="E164" i="1"/>
  <c r="A165" i="1"/>
  <c r="B165" i="1"/>
  <c r="C165" i="1"/>
  <c r="D165" i="1"/>
  <c r="E165" i="1"/>
  <c r="A167" i="1"/>
  <c r="B167" i="1"/>
  <c r="C167" i="1"/>
  <c r="D167" i="1"/>
  <c r="E167" i="1"/>
  <c r="A169" i="1"/>
  <c r="B169" i="1"/>
  <c r="C169" i="1"/>
  <c r="D169" i="1"/>
  <c r="E169" i="1"/>
  <c r="A171" i="1"/>
  <c r="B171" i="1"/>
  <c r="C171" i="1"/>
  <c r="D171" i="1"/>
  <c r="E171" i="1"/>
  <c r="A173" i="1"/>
</calcChain>
</file>

<file path=xl/sharedStrings.xml><?xml version="1.0" encoding="utf-8"?>
<sst xmlns="http://schemas.openxmlformats.org/spreadsheetml/2006/main" count="4" uniqueCount="4">
  <si>
    <t>="* p&lt;0.05</t>
  </si>
  <si>
    <t xml:space="preserve"> *** p&lt;0.001"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</si>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</sst>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topLeftCell="A7" zoomScale="130" zoomScaleNormal="130" workbookViewId="0">
      <selection activeCell="I9" sqref="I9"/>
    </sheetView>
  </sheetViews>
  <sheetFormatPr defaultRowHeight="15" x14ac:dyDescent="0.25"/>
  <cols>
    <col min="1" max="1" width="22.5703125" bestFit="1" customWidth="1"/>
    <col min="2" max="2" width="12.7109375" bestFit="1" customWidth="1"/>
    <col min="3" max="3" width="9.85546875" bestFit="1" customWidth="1"/>
    <col min="4" max="4" width="12.28515625" bestFit="1" customWidth="1"/>
    <col min="5" max="5" width="9.42578125" bestFit="1" customWidth="1"/>
  </cols>
  <sheetData>
    <row r="1" spans="1:5" x14ac:dyDescent="0.25">
      <c r="B1" s="1" t="s">
        <v>2</v>
      </c>
      <c r="C1" s="1"/>
      <c r="D1" s="1" t="s">
        <v>3</v>
      </c>
      <c r="E1" s="1"/>
    </row>
    <row r="2" spans="1:5" x14ac:dyDescent="0.25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</row>
    <row r="3" spans="1:5" x14ac:dyDescent="0.25">
      <c r="A3" t="str">
        <f>""</f>
        <v/>
      </c>
      <c r="B3" t="str">
        <f>"act_hhact"</f>
        <v>act_hhact</v>
      </c>
      <c r="C3" t="str">
        <f>"act_hhact"</f>
        <v>act_hhact</v>
      </c>
      <c r="D3" t="str">
        <f>"act_hhact"</f>
        <v>act_hhact</v>
      </c>
      <c r="E3" t="str">
        <f>"act_hhact"</f>
        <v>act_hhact</v>
      </c>
    </row>
    <row r="5" spans="1:5" x14ac:dyDescent="0.25">
      <c r="A5" t="str">
        <f>"pter_cps_couple"</f>
        <v>pter_cps_couple</v>
      </c>
      <c r="B5" t="str">
        <f>"17.28*"</f>
        <v>17.28*</v>
      </c>
      <c r="C5" t="str">
        <f>""</f>
        <v/>
      </c>
      <c r="D5" t="str">
        <f>""</f>
        <v/>
      </c>
      <c r="E5" t="str">
        <f>""</f>
        <v/>
      </c>
    </row>
    <row r="6" spans="1:5" x14ac:dyDescent="0.25">
      <c r="A6" t="str">
        <f>""</f>
        <v/>
      </c>
      <c r="B6" t="str">
        <f>"(0.016)"</f>
        <v>(0.016)</v>
      </c>
      <c r="C6" t="str">
        <f>""</f>
        <v/>
      </c>
      <c r="D6" t="str">
        <f>""</f>
        <v/>
      </c>
      <c r="E6" t="str">
        <f>""</f>
        <v/>
      </c>
    </row>
    <row r="8" spans="1:5" x14ac:dyDescent="0.25">
      <c r="A8" t="str">
        <f>"pter_atus_couple"</f>
        <v>pter_atus_couple</v>
      </c>
      <c r="B8" t="str">
        <f>""</f>
        <v/>
      </c>
      <c r="C8" t="str">
        <f>"-2.471"</f>
        <v>-2.471</v>
      </c>
      <c r="D8" t="str">
        <f>""</f>
        <v/>
      </c>
      <c r="E8" t="str">
        <f>""</f>
        <v/>
      </c>
    </row>
    <row r="9" spans="1:5" x14ac:dyDescent="0.25">
      <c r="A9" t="str">
        <f>""</f>
        <v/>
      </c>
      <c r="B9" t="str">
        <f>""</f>
        <v/>
      </c>
      <c r="C9" t="str">
        <f>"(0.931)"</f>
        <v>(0.931)</v>
      </c>
      <c r="D9" t="str">
        <f>""</f>
        <v/>
      </c>
      <c r="E9" t="str">
        <f>""</f>
        <v/>
      </c>
    </row>
    <row r="11" spans="1:5" x14ac:dyDescent="0.25">
      <c r="A11" t="str">
        <f>"pter_head"</f>
        <v>pter_head</v>
      </c>
      <c r="B11" t="str">
        <f>""</f>
        <v/>
      </c>
      <c r="C11" t="str">
        <f>""</f>
        <v/>
      </c>
      <c r="D11" t="str">
        <f>"0.141"</f>
        <v>0.141</v>
      </c>
      <c r="E11" t="str">
        <f>""</f>
        <v/>
      </c>
    </row>
    <row r="12" spans="1:5" x14ac:dyDescent="0.25">
      <c r="A12" t="str">
        <f>""</f>
        <v/>
      </c>
      <c r="B12" t="str">
        <f>""</f>
        <v/>
      </c>
      <c r="C12" t="str">
        <f>""</f>
        <v/>
      </c>
      <c r="D12" t="str">
        <f>"(0.920)"</f>
        <v>(0.920)</v>
      </c>
      <c r="E12" t="str">
        <f>""</f>
        <v/>
      </c>
    </row>
    <row r="14" spans="1:5" x14ac:dyDescent="0.25">
      <c r="A14" t="str">
        <f>"pter_atus"</f>
        <v>pter_atus</v>
      </c>
      <c r="B14" t="str">
        <f>""</f>
        <v/>
      </c>
      <c r="C14" t="str">
        <f>""</f>
        <v/>
      </c>
      <c r="D14" t="str">
        <f>""</f>
        <v/>
      </c>
      <c r="E14" t="str">
        <f>"-4.437"</f>
        <v>-4.437</v>
      </c>
    </row>
    <row r="15" spans="1:5" x14ac:dyDescent="0.25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"(0.612)"</f>
        <v>(0.612)</v>
      </c>
    </row>
    <row r="17" spans="1:5" x14ac:dyDescent="0.25">
      <c r="A17" t="str">
        <f>"age_head"</f>
        <v>age_head</v>
      </c>
      <c r="B17" t="str">
        <f>"1.110***"</f>
        <v>1.110***</v>
      </c>
      <c r="C17" t="str">
        <f>""</f>
        <v/>
      </c>
      <c r="D17" t="str">
        <f>"1.518***"</f>
        <v>1.518***</v>
      </c>
      <c r="E17" t="str">
        <f>""</f>
        <v/>
      </c>
    </row>
    <row r="18" spans="1:5" x14ac:dyDescent="0.25">
      <c r="A18" t="str">
        <f>""</f>
        <v/>
      </c>
      <c r="B18" t="str">
        <f>"(0.000)"</f>
        <v>(0.000)</v>
      </c>
      <c r="C18" t="str">
        <f>""</f>
        <v/>
      </c>
      <c r="D18" t="str">
        <f>"(0.000)"</f>
        <v>(0.000)</v>
      </c>
      <c r="E18" t="str">
        <f>""</f>
        <v/>
      </c>
    </row>
    <row r="20" spans="1:5" x14ac:dyDescent="0.25">
      <c r="A20" t="str">
        <f>"age"</f>
        <v>age</v>
      </c>
      <c r="B20" t="str">
        <f>""</f>
        <v/>
      </c>
      <c r="C20" t="str">
        <f>"1.740***"</f>
        <v>1.740***</v>
      </c>
      <c r="D20" t="str">
        <f>""</f>
        <v/>
      </c>
      <c r="E20" t="str">
        <f>"1.062***"</f>
        <v>1.062***</v>
      </c>
    </row>
    <row r="21" spans="1:5" x14ac:dyDescent="0.25">
      <c r="A21" t="str">
        <f>""</f>
        <v/>
      </c>
      <c r="B21" t="str">
        <f>""</f>
        <v/>
      </c>
      <c r="C21" t="str">
        <f>"(0.001)"</f>
        <v>(0.001)</v>
      </c>
      <c r="D21" t="str">
        <f>""</f>
        <v/>
      </c>
      <c r="E21" t="str">
        <f>"(0.000)"</f>
        <v>(0.000)</v>
      </c>
    </row>
    <row r="23" spans="1:5" x14ac:dyDescent="0.25">
      <c r="A23" t="str">
        <f>"1.female_head"</f>
        <v>1.female_head</v>
      </c>
      <c r="B23" t="str">
        <f>"34.45***"</f>
        <v>34.45***</v>
      </c>
      <c r="C23" t="str">
        <f>""</f>
        <v/>
      </c>
      <c r="D23" t="str">
        <f>"34.53***"</f>
        <v>34.53***</v>
      </c>
      <c r="E23" t="str">
        <f>""</f>
        <v/>
      </c>
    </row>
    <row r="24" spans="1:5" x14ac:dyDescent="0.25">
      <c r="A24" t="str">
        <f>""</f>
        <v/>
      </c>
      <c r="B24" t="str">
        <f>"(0.000)"</f>
        <v>(0.000)</v>
      </c>
      <c r="C24" t="str">
        <f>""</f>
        <v/>
      </c>
      <c r="D24" t="str">
        <f>"(0.000)"</f>
        <v>(0.000)</v>
      </c>
      <c r="E24" t="str">
        <f>""</f>
        <v/>
      </c>
    </row>
    <row r="26" spans="1:5" x14ac:dyDescent="0.25">
      <c r="A26" t="str">
        <f>"1.female"</f>
        <v>1.female</v>
      </c>
      <c r="B26" t="str">
        <f>""</f>
        <v/>
      </c>
      <c r="C26" t="str">
        <f>"25.14*"</f>
        <v>25.14*</v>
      </c>
      <c r="D26" t="str">
        <f>""</f>
        <v/>
      </c>
      <c r="E26" t="str">
        <f>"29.27***"</f>
        <v>29.27***</v>
      </c>
    </row>
    <row r="27" spans="1:5" x14ac:dyDescent="0.25">
      <c r="A27" t="str">
        <f>""</f>
        <v/>
      </c>
      <c r="B27" t="str">
        <f>""</f>
        <v/>
      </c>
      <c r="C27" t="str">
        <f>"(0.011)"</f>
        <v>(0.011)</v>
      </c>
      <c r="D27" t="str">
        <f>""</f>
        <v/>
      </c>
      <c r="E27" t="str">
        <f>"(0.000)"</f>
        <v>(0.000)</v>
      </c>
    </row>
    <row r="29" spans="1:5" x14ac:dyDescent="0.25">
      <c r="A29" t="str">
        <f>"1.black_head"</f>
        <v>1.black_head</v>
      </c>
      <c r="B29" t="str">
        <f>"-37.19***"</f>
        <v>-37.19***</v>
      </c>
      <c r="C29" t="str">
        <f>""</f>
        <v/>
      </c>
      <c r="D29" t="str">
        <f>"-24.94***"</f>
        <v>-24.94***</v>
      </c>
      <c r="E29" t="str">
        <f>""</f>
        <v/>
      </c>
    </row>
    <row r="30" spans="1:5" x14ac:dyDescent="0.25">
      <c r="A30" t="str">
        <f>""</f>
        <v/>
      </c>
      <c r="B30" t="str">
        <f>"(0.000)"</f>
        <v>(0.000)</v>
      </c>
      <c r="C30" t="str">
        <f>""</f>
        <v/>
      </c>
      <c r="D30" t="str">
        <f>"(0.000)"</f>
        <v>(0.000)</v>
      </c>
      <c r="E30" t="str">
        <f>""</f>
        <v/>
      </c>
    </row>
    <row r="32" spans="1:5" x14ac:dyDescent="0.25">
      <c r="A32" t="str">
        <f>"1.black"</f>
        <v>1.black</v>
      </c>
      <c r="B32" t="str">
        <f>""</f>
        <v/>
      </c>
      <c r="C32" t="str">
        <f>"-28.27"</f>
        <v>-28.27</v>
      </c>
      <c r="D32" t="str">
        <f>""</f>
        <v/>
      </c>
      <c r="E32" t="str">
        <f>"-12.51"</f>
        <v>-12.51</v>
      </c>
    </row>
    <row r="33" spans="1:5" x14ac:dyDescent="0.25">
      <c r="A33" t="str">
        <f>""</f>
        <v/>
      </c>
      <c r="B33" t="str">
        <f>""</f>
        <v/>
      </c>
      <c r="C33" t="str">
        <f>"(0.125)"</f>
        <v>(0.125)</v>
      </c>
      <c r="D33" t="str">
        <f>""</f>
        <v/>
      </c>
      <c r="E33" t="str">
        <f>"(0.143)"</f>
        <v>(0.143)</v>
      </c>
    </row>
    <row r="35" spans="1:5" x14ac:dyDescent="0.25">
      <c r="A35" t="str">
        <f>"1.highschool_head"</f>
        <v>1.highschool_head</v>
      </c>
      <c r="B35" t="str">
        <f>"-14.34*"</f>
        <v>-14.34*</v>
      </c>
      <c r="C35" t="str">
        <f>""</f>
        <v/>
      </c>
      <c r="D35" t="str">
        <f>"-6.592*"</f>
        <v>-6.592*</v>
      </c>
      <c r="E35" t="str">
        <f>""</f>
        <v/>
      </c>
    </row>
    <row r="36" spans="1:5" x14ac:dyDescent="0.25">
      <c r="A36" t="str">
        <f>""</f>
        <v/>
      </c>
      <c r="B36" t="str">
        <f>"(0.019)"</f>
        <v>(0.019)</v>
      </c>
      <c r="C36" t="str">
        <f>""</f>
        <v/>
      </c>
      <c r="D36" t="str">
        <f>"(0.014)"</f>
        <v>(0.014)</v>
      </c>
      <c r="E36" t="str">
        <f>""</f>
        <v/>
      </c>
    </row>
    <row r="38" spans="1:5" x14ac:dyDescent="0.25">
      <c r="A38" t="str">
        <f>"1.highschool"</f>
        <v>1.highschool</v>
      </c>
      <c r="B38" t="str">
        <f>""</f>
        <v/>
      </c>
      <c r="C38" t="str">
        <f>"6.831"</f>
        <v>6.831</v>
      </c>
      <c r="D38" t="str">
        <f>""</f>
        <v/>
      </c>
      <c r="E38" t="str">
        <f>"-12.74"</f>
        <v>-12.74</v>
      </c>
    </row>
    <row r="39" spans="1:5" x14ac:dyDescent="0.25">
      <c r="A39" t="str">
        <f>""</f>
        <v/>
      </c>
      <c r="B39" t="str">
        <f>""</f>
        <v/>
      </c>
      <c r="C39" t="str">
        <f>"(0.784)"</f>
        <v>(0.784)</v>
      </c>
      <c r="D39" t="str">
        <f>""</f>
        <v/>
      </c>
      <c r="E39" t="str">
        <f>"(0.295)"</f>
        <v>(0.295)</v>
      </c>
    </row>
    <row r="41" spans="1:5" x14ac:dyDescent="0.25">
      <c r="A41" t="str">
        <f>"1.somecollege_head"</f>
        <v>1.somecollege_head</v>
      </c>
      <c r="B41" t="str">
        <f>"-8.620"</f>
        <v>-8.620</v>
      </c>
      <c r="C41" t="str">
        <f>""</f>
        <v/>
      </c>
      <c r="D41" t="str">
        <f>"-12.38***"</f>
        <v>-12.38***</v>
      </c>
      <c r="E41" t="str">
        <f>""</f>
        <v/>
      </c>
    </row>
    <row r="42" spans="1:5" x14ac:dyDescent="0.25">
      <c r="A42" t="str">
        <f>""</f>
        <v/>
      </c>
      <c r="B42" t="str">
        <f>"(0.165)"</f>
        <v>(0.165)</v>
      </c>
      <c r="C42" t="str">
        <f>""</f>
        <v/>
      </c>
      <c r="D42" t="str">
        <f>"(0.000)"</f>
        <v>(0.000)</v>
      </c>
      <c r="E42" t="str">
        <f>""</f>
        <v/>
      </c>
    </row>
    <row r="44" spans="1:5" x14ac:dyDescent="0.25">
      <c r="A44" t="str">
        <f>"1.somecollege"</f>
        <v>1.somecollege</v>
      </c>
      <c r="B44" t="str">
        <f>""</f>
        <v/>
      </c>
      <c r="C44" t="str">
        <f>"29.53"</f>
        <v>29.53</v>
      </c>
      <c r="D44" t="str">
        <f>""</f>
        <v/>
      </c>
      <c r="E44" t="str">
        <f>"-19.48"</f>
        <v>-19.48</v>
      </c>
    </row>
    <row r="45" spans="1:5" x14ac:dyDescent="0.25">
      <c r="A45" t="str">
        <f>""</f>
        <v/>
      </c>
      <c r="B45" t="str">
        <f>""</f>
        <v/>
      </c>
      <c r="C45" t="str">
        <f>"(0.248)"</f>
        <v>(0.248)</v>
      </c>
      <c r="D45" t="str">
        <f>""</f>
        <v/>
      </c>
      <c r="E45" t="str">
        <f>"(0.101)"</f>
        <v>(0.101)</v>
      </c>
    </row>
    <row r="47" spans="1:5" x14ac:dyDescent="0.25">
      <c r="A47" t="str">
        <f>"1.collegeup_head"</f>
        <v>1.collegeup_head</v>
      </c>
      <c r="B47" t="str">
        <f>"-24.04***"</f>
        <v>-24.04***</v>
      </c>
      <c r="C47" t="str">
        <f>""</f>
        <v/>
      </c>
      <c r="D47" t="str">
        <f>"-8.603**"</f>
        <v>-8.603**</v>
      </c>
      <c r="E47" t="str">
        <f>""</f>
        <v/>
      </c>
    </row>
    <row r="48" spans="1:5" x14ac:dyDescent="0.25">
      <c r="A48" t="str">
        <f>""</f>
        <v/>
      </c>
      <c r="B48" t="str">
        <f>"(0.000)"</f>
        <v>(0.000)</v>
      </c>
      <c r="C48" t="str">
        <f>""</f>
        <v/>
      </c>
      <c r="D48" t="str">
        <f>"(0.002)"</f>
        <v>(0.002)</v>
      </c>
      <c r="E48" t="str">
        <f>""</f>
        <v/>
      </c>
    </row>
    <row r="50" spans="1:5" x14ac:dyDescent="0.25">
      <c r="A50" t="str">
        <f>"1.collegeup"</f>
        <v>1.collegeup</v>
      </c>
      <c r="B50" t="str">
        <f>""</f>
        <v/>
      </c>
      <c r="C50" t="str">
        <f>"7.548"</f>
        <v>7.548</v>
      </c>
      <c r="D50" t="str">
        <f>""</f>
        <v/>
      </c>
      <c r="E50" t="str">
        <f>"-14.73"</f>
        <v>-14.73</v>
      </c>
    </row>
    <row r="51" spans="1:5" x14ac:dyDescent="0.25">
      <c r="A51" t="str">
        <f>""</f>
        <v/>
      </c>
      <c r="B51" t="str">
        <f>""</f>
        <v/>
      </c>
      <c r="C51" t="str">
        <f>"(0.768)"</f>
        <v>(0.768)</v>
      </c>
      <c r="D51" t="str">
        <f>""</f>
        <v/>
      </c>
      <c r="E51" t="str">
        <f>"(0.228)"</f>
        <v>(0.228)</v>
      </c>
    </row>
    <row r="53" spans="1:5" x14ac:dyDescent="0.25">
      <c r="A53" t="str">
        <f>"2.famincome"</f>
        <v>2.famincome</v>
      </c>
      <c r="B53" t="str">
        <f>"52.87*"</f>
        <v>52.87*</v>
      </c>
      <c r="C53" t="str">
        <f>"146.6"</f>
        <v>146.6</v>
      </c>
      <c r="D53" t="str">
        <f>"3.202"</f>
        <v>3.202</v>
      </c>
      <c r="E53" t="str">
        <f>"49.20"</f>
        <v>49.20</v>
      </c>
    </row>
    <row r="54" spans="1:5" x14ac:dyDescent="0.25">
      <c r="A54" t="str">
        <f>""</f>
        <v/>
      </c>
      <c r="B54" t="str">
        <f>"(0.043)"</f>
        <v>(0.043)</v>
      </c>
      <c r="C54" t="str">
        <f>"(0.055)"</f>
        <v>(0.055)</v>
      </c>
      <c r="D54" t="str">
        <f>"(0.399)"</f>
        <v>(0.399)</v>
      </c>
      <c r="E54" t="str">
        <f>"(0.065)"</f>
        <v>(0.065)</v>
      </c>
    </row>
    <row r="56" spans="1:5" x14ac:dyDescent="0.25">
      <c r="A56" t="str">
        <f>"3.famincome"</f>
        <v>3.famincome</v>
      </c>
      <c r="B56" t="str">
        <f>"97.63***"</f>
        <v>97.63***</v>
      </c>
      <c r="C56" t="str">
        <f>""</f>
        <v/>
      </c>
      <c r="D56" t="str">
        <f>"8.982*"</f>
        <v>8.982*</v>
      </c>
      <c r="E56" t="str">
        <f>"49.66*"</f>
        <v>49.66*</v>
      </c>
    </row>
    <row r="57" spans="1:5" x14ac:dyDescent="0.25">
      <c r="A57" t="str">
        <f>""</f>
        <v/>
      </c>
      <c r="B57" t="str">
        <f>"(0.000)"</f>
        <v>(0.000)</v>
      </c>
      <c r="C57" t="str">
        <f>""</f>
        <v/>
      </c>
      <c r="D57" t="str">
        <f>"(0.040)"</f>
        <v>(0.040)</v>
      </c>
      <c r="E57" t="str">
        <f>"(0.019)"</f>
        <v>(0.019)</v>
      </c>
    </row>
    <row r="59" spans="1:5" x14ac:dyDescent="0.25">
      <c r="A59" t="str">
        <f>"4.famincome"</f>
        <v>4.famincome</v>
      </c>
      <c r="B59" t="str">
        <f>"38.63"</f>
        <v>38.63</v>
      </c>
      <c r="C59" t="str">
        <f>"42.77"</f>
        <v>42.77</v>
      </c>
      <c r="D59" t="str">
        <f>"25.79***"</f>
        <v>25.79***</v>
      </c>
      <c r="E59" t="str">
        <f>"70.25*"</f>
        <v>70.25*</v>
      </c>
    </row>
    <row r="60" spans="1:5" x14ac:dyDescent="0.25">
      <c r="A60" t="str">
        <f>""</f>
        <v/>
      </c>
      <c r="B60" t="str">
        <f>"(0.105)"</f>
        <v>(0.105)</v>
      </c>
      <c r="C60" t="str">
        <f>"(0.293)"</f>
        <v>(0.293)</v>
      </c>
      <c r="D60" t="str">
        <f>"(0.000)"</f>
        <v>(0.000)</v>
      </c>
      <c r="E60" t="str">
        <f>"(0.029)"</f>
        <v>(0.029)</v>
      </c>
    </row>
    <row r="62" spans="1:5" x14ac:dyDescent="0.25">
      <c r="A62" t="str">
        <f>"5.famincome"</f>
        <v>5.famincome</v>
      </c>
      <c r="B62" t="str">
        <f>"29.09"</f>
        <v>29.09</v>
      </c>
      <c r="C62" t="str">
        <f>"-15.38"</f>
        <v>-15.38</v>
      </c>
      <c r="D62" t="str">
        <f>"7.250"</f>
        <v>7.250</v>
      </c>
      <c r="E62" t="str">
        <f>"19.88"</f>
        <v>19.88</v>
      </c>
    </row>
    <row r="63" spans="1:5" x14ac:dyDescent="0.25">
      <c r="A63" t="str">
        <f>""</f>
        <v/>
      </c>
      <c r="B63" t="str">
        <f>"(0.239)"</f>
        <v>(0.239)</v>
      </c>
      <c r="C63" t="str">
        <f>"(0.838)"</f>
        <v>(0.838)</v>
      </c>
      <c r="D63" t="str">
        <f>"(0.067)"</f>
        <v>(0.067)</v>
      </c>
      <c r="E63" t="str">
        <f>"(0.269)"</f>
        <v>(0.269)</v>
      </c>
    </row>
    <row r="65" spans="1:5" x14ac:dyDescent="0.25">
      <c r="A65" t="str">
        <f>"6.famincome"</f>
        <v>6.famincome</v>
      </c>
      <c r="B65" t="str">
        <f>"-1.823"</f>
        <v>-1.823</v>
      </c>
      <c r="C65" t="str">
        <f>"34.45"</f>
        <v>34.45</v>
      </c>
      <c r="D65" t="str">
        <f>"3.583"</f>
        <v>3.583</v>
      </c>
      <c r="E65" t="str">
        <f>"40.60*"</f>
        <v>40.60*</v>
      </c>
    </row>
    <row r="66" spans="1:5" x14ac:dyDescent="0.25">
      <c r="A66" t="str">
        <f>""</f>
        <v/>
      </c>
      <c r="B66" t="str">
        <f>"(0.926)"</f>
        <v>(0.926)</v>
      </c>
      <c r="C66" t="str">
        <f>"(0.539)"</f>
        <v>(0.539)</v>
      </c>
      <c r="D66" t="str">
        <f>"(0.309)"</f>
        <v>(0.309)</v>
      </c>
      <c r="E66" t="str">
        <f>"(0.013)"</f>
        <v>(0.013)</v>
      </c>
    </row>
    <row r="68" spans="1:5" x14ac:dyDescent="0.25">
      <c r="A68" t="str">
        <f>"7.famincome"</f>
        <v>7.famincome</v>
      </c>
      <c r="B68" t="str">
        <f>"4.719"</f>
        <v>4.719</v>
      </c>
      <c r="C68" t="str">
        <f>"15.48"</f>
        <v>15.48</v>
      </c>
      <c r="D68" t="str">
        <f>"2.988"</f>
        <v>2.988</v>
      </c>
      <c r="E68" t="str">
        <f>"29.00"</f>
        <v>29.00</v>
      </c>
    </row>
    <row r="69" spans="1:5" x14ac:dyDescent="0.25">
      <c r="A69" t="str">
        <f>""</f>
        <v/>
      </c>
      <c r="B69" t="str">
        <f>"(0.812)"</f>
        <v>(0.812)</v>
      </c>
      <c r="C69" t="str">
        <f>"(0.754)"</f>
        <v>(0.754)</v>
      </c>
      <c r="D69" t="str">
        <f>"(0.404)"</f>
        <v>(0.404)</v>
      </c>
      <c r="E69" t="str">
        <f>"(0.088)"</f>
        <v>(0.088)</v>
      </c>
    </row>
    <row r="71" spans="1:5" x14ac:dyDescent="0.25">
      <c r="A71" t="str">
        <f>"8.famincome"</f>
        <v>8.famincome</v>
      </c>
      <c r="B71" t="str">
        <f>"-5.352"</f>
        <v>-5.352</v>
      </c>
      <c r="C71" t="str">
        <f>"100.9"</f>
        <v>100.9</v>
      </c>
      <c r="D71" t="str">
        <f>"3.333"</f>
        <v>3.333</v>
      </c>
      <c r="E71" t="str">
        <f>"16.59"</f>
        <v>16.59</v>
      </c>
    </row>
    <row r="72" spans="1:5" x14ac:dyDescent="0.25">
      <c r="A72" t="str">
        <f>""</f>
        <v/>
      </c>
      <c r="B72" t="str">
        <f>"(0.785)"</f>
        <v>(0.785)</v>
      </c>
      <c r="C72" t="str">
        <f>"(0.491)"</f>
        <v>(0.491)</v>
      </c>
      <c r="D72" t="str">
        <f>"(0.364)"</f>
        <v>(0.364)</v>
      </c>
      <c r="E72" t="str">
        <f>"(0.372)"</f>
        <v>(0.372)</v>
      </c>
    </row>
    <row r="74" spans="1:5" x14ac:dyDescent="0.25">
      <c r="A74" t="str">
        <f>"9.famincome"</f>
        <v>9.famincome</v>
      </c>
      <c r="B74" t="str">
        <f>"0.508"</f>
        <v>0.508</v>
      </c>
      <c r="C74" t="str">
        <f>"-73.17"</f>
        <v>-73.17</v>
      </c>
      <c r="D74" t="str">
        <f>"2.656"</f>
        <v>2.656</v>
      </c>
      <c r="E74" t="str">
        <f>"36.45*"</f>
        <v>36.45*</v>
      </c>
    </row>
    <row r="75" spans="1:5" x14ac:dyDescent="0.25">
      <c r="A75" t="str">
        <f>""</f>
        <v/>
      </c>
      <c r="B75" t="str">
        <f>"(0.979)"</f>
        <v>(0.979)</v>
      </c>
      <c r="C75" t="str">
        <f>"(0.089)"</f>
        <v>(0.089)</v>
      </c>
      <c r="D75" t="str">
        <f>"(0.467)"</f>
        <v>(0.467)</v>
      </c>
      <c r="E75" t="str">
        <f>"(0.042)"</f>
        <v>(0.042)</v>
      </c>
    </row>
    <row r="77" spans="1:5" x14ac:dyDescent="0.25">
      <c r="A77" t="str">
        <f>"10.famincome"</f>
        <v>10.famincome</v>
      </c>
      <c r="B77" t="str">
        <f>"-6.366"</f>
        <v>-6.366</v>
      </c>
      <c r="C77" t="str">
        <f>"-1.087"</f>
        <v>-1.087</v>
      </c>
      <c r="D77" t="str">
        <f>"3.902"</f>
        <v>3.902</v>
      </c>
      <c r="E77" t="str">
        <f>"30.81"</f>
        <v>30.81</v>
      </c>
    </row>
    <row r="78" spans="1:5" x14ac:dyDescent="0.25">
      <c r="A78" t="str">
        <f>""</f>
        <v/>
      </c>
      <c r="B78" t="str">
        <f>"(0.742)"</f>
        <v>(0.742)</v>
      </c>
      <c r="C78" t="str">
        <f>"(0.984)"</f>
        <v>(0.984)</v>
      </c>
      <c r="D78" t="str">
        <f>"(0.310)"</f>
        <v>(0.310)</v>
      </c>
      <c r="E78" t="str">
        <f>"(0.063)"</f>
        <v>(0.063)</v>
      </c>
    </row>
    <row r="80" spans="1:5" x14ac:dyDescent="0.25">
      <c r="A80" t="str">
        <f>"11.famincome"</f>
        <v>11.famincome</v>
      </c>
      <c r="B80" t="str">
        <f>"17.42"</f>
        <v>17.42</v>
      </c>
      <c r="C80" t="str">
        <f>"-18.17"</f>
        <v>-18.17</v>
      </c>
      <c r="D80" t="str">
        <f>"1.519"</f>
        <v>1.519</v>
      </c>
      <c r="E80" t="str">
        <f>"17.96"</f>
        <v>17.96</v>
      </c>
    </row>
    <row r="81" spans="1:5" x14ac:dyDescent="0.25">
      <c r="A81" t="str">
        <f>""</f>
        <v/>
      </c>
      <c r="B81" t="str">
        <f>"(0.364)"</f>
        <v>(0.364)</v>
      </c>
      <c r="C81" t="str">
        <f>"(0.672)"</f>
        <v>(0.672)</v>
      </c>
      <c r="D81" t="str">
        <f>"(0.669)"</f>
        <v>(0.669)</v>
      </c>
      <c r="E81" t="str">
        <f>"(0.238)"</f>
        <v>(0.238)</v>
      </c>
    </row>
    <row r="83" spans="1:5" x14ac:dyDescent="0.25">
      <c r="A83" t="str">
        <f>"12.famincome"</f>
        <v>12.famincome</v>
      </c>
      <c r="B83" t="str">
        <f>"21.07"</f>
        <v>21.07</v>
      </c>
      <c r="C83" t="str">
        <f>"4.779"</f>
        <v>4.779</v>
      </c>
      <c r="D83" t="str">
        <f>"-3.929"</f>
        <v>-3.929</v>
      </c>
      <c r="E83" t="str">
        <f>"31.96"</f>
        <v>31.96</v>
      </c>
    </row>
    <row r="84" spans="1:5" x14ac:dyDescent="0.25">
      <c r="A84" t="str">
        <f>""</f>
        <v/>
      </c>
      <c r="B84" t="str">
        <f>"(0.270)"</f>
        <v>(0.270)</v>
      </c>
      <c r="C84" t="str">
        <f>"(0.915)"</f>
        <v>(0.915)</v>
      </c>
      <c r="D84" t="str">
        <f>"(0.277)"</f>
        <v>(0.277)</v>
      </c>
      <c r="E84" t="str">
        <f>"(0.050)"</f>
        <v>(0.050)</v>
      </c>
    </row>
    <row r="86" spans="1:5" x14ac:dyDescent="0.25">
      <c r="A86" t="str">
        <f>"13.famincome"</f>
        <v>13.famincome</v>
      </c>
      <c r="B86" t="str">
        <f>"7.453"</f>
        <v>7.453</v>
      </c>
      <c r="C86" t="str">
        <f>"-16.63"</f>
        <v>-16.63</v>
      </c>
      <c r="D86" t="str">
        <f>"-6.045"</f>
        <v>-6.045</v>
      </c>
      <c r="E86" t="str">
        <f>"19.82"</f>
        <v>19.82</v>
      </c>
    </row>
    <row r="87" spans="1:5" x14ac:dyDescent="0.25">
      <c r="A87" t="str">
        <f>""</f>
        <v/>
      </c>
      <c r="B87" t="str">
        <f>"(0.694)"</f>
        <v>(0.694)</v>
      </c>
      <c r="C87" t="str">
        <f>"(0.703)"</f>
        <v>(0.703)</v>
      </c>
      <c r="D87" t="str">
        <f>"(0.082)"</f>
        <v>(0.082)</v>
      </c>
      <c r="E87" t="str">
        <f>"(0.212)"</f>
        <v>(0.212)</v>
      </c>
    </row>
    <row r="89" spans="1:5" x14ac:dyDescent="0.25">
      <c r="A89" t="str">
        <f>"14.famincome"</f>
        <v>14.famincome</v>
      </c>
      <c r="B89" t="str">
        <f>"8.865"</f>
        <v>8.865</v>
      </c>
      <c r="C89" t="str">
        <f>"-19.45"</f>
        <v>-19.45</v>
      </c>
      <c r="D89" t="str">
        <f>"-3.048"</f>
        <v>-3.048</v>
      </c>
      <c r="E89" t="str">
        <f>"32.72"</f>
        <v>32.72</v>
      </c>
    </row>
    <row r="90" spans="1:5" x14ac:dyDescent="0.25">
      <c r="A90" t="str">
        <f>""</f>
        <v/>
      </c>
      <c r="B90" t="str">
        <f>"(0.640)"</f>
        <v>(0.640)</v>
      </c>
      <c r="C90" t="str">
        <f>"(0.647)"</f>
        <v>(0.647)</v>
      </c>
      <c r="D90" t="str">
        <f>"(0.395)"</f>
        <v>(0.395)</v>
      </c>
      <c r="E90" t="str">
        <f>"(0.066)"</f>
        <v>(0.066)</v>
      </c>
    </row>
    <row r="92" spans="1:5" x14ac:dyDescent="0.25">
      <c r="A92" t="str">
        <f>"15.famincome"</f>
        <v>15.famincome</v>
      </c>
      <c r="B92" t="str">
        <f>"4.491"</f>
        <v>4.491</v>
      </c>
      <c r="C92" t="str">
        <f>"-17.33"</f>
        <v>-17.33</v>
      </c>
      <c r="D92" t="str">
        <f>"-9.556*"</f>
        <v>-9.556*</v>
      </c>
      <c r="E92" t="str">
        <f>"31.62"</f>
        <v>31.62</v>
      </c>
    </row>
    <row r="93" spans="1:5" x14ac:dyDescent="0.25">
      <c r="A93" t="str">
        <f>""</f>
        <v/>
      </c>
      <c r="B93" t="str">
        <f>"(0.813)"</f>
        <v>(0.813)</v>
      </c>
      <c r="C93" t="str">
        <f>"(0.699)"</f>
        <v>(0.699)</v>
      </c>
      <c r="D93" t="str">
        <f>"(0.010)"</f>
        <v>(0.010)</v>
      </c>
      <c r="E93" t="str">
        <f>"(0.103)"</f>
        <v>(0.103)</v>
      </c>
    </row>
    <row r="95" spans="1:5" x14ac:dyDescent="0.25">
      <c r="A95" t="str">
        <f>"16.famincome"</f>
        <v>16.famincome</v>
      </c>
      <c r="B95" t="str">
        <f>"-8.640"</f>
        <v>-8.640</v>
      </c>
      <c r="C95" t="str">
        <f>"-2.220"</f>
        <v>-2.220</v>
      </c>
      <c r="D95" t="str">
        <f>"-14.55***"</f>
        <v>-14.55***</v>
      </c>
      <c r="E95" t="str">
        <f>"25.48"</f>
        <v>25.48</v>
      </c>
    </row>
    <row r="96" spans="1:5" x14ac:dyDescent="0.25">
      <c r="A96" t="str">
        <f>""</f>
        <v/>
      </c>
      <c r="B96" t="str">
        <f>"(0.655)"</f>
        <v>(0.655)</v>
      </c>
      <c r="C96" t="str">
        <f>"(0.962)"</f>
        <v>(0.962)</v>
      </c>
      <c r="D96" t="str">
        <f>"(0.001)"</f>
        <v>(0.001)</v>
      </c>
      <c r="E96" t="str">
        <f>"(0.300)"</f>
        <v>(0.300)</v>
      </c>
    </row>
    <row r="98" spans="1:5" x14ac:dyDescent="0.25">
      <c r="A98" t="str">
        <f>"income"</f>
        <v>income</v>
      </c>
      <c r="B98" t="str">
        <f>"-0.0000454"</f>
        <v>-0.0000454</v>
      </c>
      <c r="C98" t="str">
        <f>"-0.000132"</f>
        <v>-0.000132</v>
      </c>
      <c r="D98" t="str">
        <f>"0.0000973**"</f>
        <v>0.0000973**</v>
      </c>
      <c r="E98" t="str">
        <f>"0.000151"</f>
        <v>0.000151</v>
      </c>
    </row>
    <row r="99" spans="1:5" x14ac:dyDescent="0.25">
      <c r="A99" t="str">
        <f>""</f>
        <v/>
      </c>
      <c r="B99" t="str">
        <f>"(0.359)"</f>
        <v>(0.359)</v>
      </c>
      <c r="C99" t="str">
        <f>"(0.501)"</f>
        <v>(0.501)</v>
      </c>
      <c r="D99" t="str">
        <f>"(0.002)"</f>
        <v>(0.002)</v>
      </c>
      <c r="E99" t="str">
        <f>"(0.349)"</f>
        <v>(0.349)</v>
      </c>
    </row>
    <row r="101" spans="1:5" x14ac:dyDescent="0.25">
      <c r="A101" t="str">
        <f>"income_sp"</f>
        <v>income_sp</v>
      </c>
      <c r="B101" t="str">
        <f>"0.000251***"</f>
        <v>0.000251***</v>
      </c>
      <c r="C101" t="str">
        <f>"0.000163"</f>
        <v>0.000163</v>
      </c>
      <c r="D101" t="str">
        <f>""</f>
        <v/>
      </c>
      <c r="E101" t="str">
        <f>""</f>
        <v/>
      </c>
    </row>
    <row r="102" spans="1:5" x14ac:dyDescent="0.25">
      <c r="A102" t="str">
        <f>""</f>
        <v/>
      </c>
      <c r="B102" t="str">
        <f>"(0.000)"</f>
        <v>(0.000)</v>
      </c>
      <c r="C102" t="str">
        <f>"(0.401)"</f>
        <v>(0.401)</v>
      </c>
      <c r="D102" t="str">
        <f>""</f>
        <v/>
      </c>
      <c r="E102" t="str">
        <f>""</f>
        <v/>
      </c>
    </row>
    <row r="104" spans="1:5" x14ac:dyDescent="0.25">
      <c r="A104" t="str">
        <f>"11.industry"</f>
        <v>11.industry</v>
      </c>
      <c r="B104" t="str">
        <f>"-32.93"</f>
        <v>-32.93</v>
      </c>
      <c r="C104" t="str">
        <f>"-245.2**"</f>
        <v>-245.2**</v>
      </c>
      <c r="D104" t="str">
        <f>"-47.90***"</f>
        <v>-47.90***</v>
      </c>
      <c r="E104" t="str">
        <f>"-76.96"</f>
        <v>-76.96</v>
      </c>
    </row>
    <row r="105" spans="1:5" x14ac:dyDescent="0.25">
      <c r="A105" t="str">
        <f>""</f>
        <v/>
      </c>
      <c r="B105" t="str">
        <f>"(0.275)"</f>
        <v>(0.275)</v>
      </c>
      <c r="C105" t="str">
        <f>"(0.006)"</f>
        <v>(0.006)</v>
      </c>
      <c r="D105" t="str">
        <f>"(0.000)"</f>
        <v>(0.000)</v>
      </c>
      <c r="E105" t="str">
        <f>"(0.056)"</f>
        <v>(0.056)</v>
      </c>
    </row>
    <row r="107" spans="1:5" x14ac:dyDescent="0.25">
      <c r="A107" t="str">
        <f>"12.industry"</f>
        <v>12.industry</v>
      </c>
      <c r="B107" t="str">
        <f>"-3.349"</f>
        <v>-3.349</v>
      </c>
      <c r="C107" t="str">
        <f>"-141.0"</f>
        <v>-141.0</v>
      </c>
      <c r="D107" t="str">
        <f>"-8.047"</f>
        <v>-8.047</v>
      </c>
      <c r="E107" t="str">
        <f>"-24.96"</f>
        <v>-24.96</v>
      </c>
    </row>
    <row r="108" spans="1:5" x14ac:dyDescent="0.25">
      <c r="A108" t="str">
        <f>""</f>
        <v/>
      </c>
      <c r="B108" t="str">
        <f>"(0.856)"</f>
        <v>(0.856)</v>
      </c>
      <c r="C108" t="str">
        <f>"(0.101)"</f>
        <v>(0.101)</v>
      </c>
      <c r="D108" t="str">
        <f>"(0.382)"</f>
        <v>(0.382)</v>
      </c>
      <c r="E108" t="str">
        <f>"(0.474)"</f>
        <v>(0.474)</v>
      </c>
    </row>
    <row r="110" spans="1:5" x14ac:dyDescent="0.25">
      <c r="A110" t="str">
        <f>"13.industry"</f>
        <v>13.industry</v>
      </c>
      <c r="B110" t="str">
        <f>"-9.207"</f>
        <v>-9.207</v>
      </c>
      <c r="C110" t="str">
        <f>"-126.5"</f>
        <v>-126.5</v>
      </c>
      <c r="D110" t="str">
        <f>"-6.372"</f>
        <v>-6.372</v>
      </c>
      <c r="E110" t="str">
        <f>"-10.17"</f>
        <v>-10.17</v>
      </c>
    </row>
    <row r="111" spans="1:5" x14ac:dyDescent="0.25">
      <c r="A111" t="str">
        <f>""</f>
        <v/>
      </c>
      <c r="B111" t="str">
        <f>"(0.614)"</f>
        <v>(0.614)</v>
      </c>
      <c r="C111" t="str">
        <f>"(0.139)"</f>
        <v>(0.139)</v>
      </c>
      <c r="D111" t="str">
        <f>"(0.504)"</f>
        <v>(0.504)</v>
      </c>
      <c r="E111" t="str">
        <f>"(0.777)"</f>
        <v>(0.777)</v>
      </c>
    </row>
    <row r="113" spans="1:5" x14ac:dyDescent="0.25">
      <c r="A113" t="str">
        <f>"14.industry"</f>
        <v>14.industry</v>
      </c>
      <c r="B113" t="str">
        <f>"-7.836"</f>
        <v>-7.836</v>
      </c>
      <c r="C113" t="str">
        <f>"-90.25"</f>
        <v>-90.25</v>
      </c>
      <c r="D113" t="str">
        <f>"-17.82"</f>
        <v>-17.82</v>
      </c>
      <c r="E113" t="str">
        <f>"-15.72"</f>
        <v>-15.72</v>
      </c>
    </row>
    <row r="114" spans="1:5" x14ac:dyDescent="0.25">
      <c r="A114" t="str">
        <f>""</f>
        <v/>
      </c>
      <c r="B114" t="str">
        <f>"(0.684)"</f>
        <v>(0.684)</v>
      </c>
      <c r="C114" t="str">
        <f>"(0.303)"</f>
        <v>(0.303)</v>
      </c>
      <c r="D114" t="str">
        <f>"(0.059)"</f>
        <v>(0.059)</v>
      </c>
      <c r="E114" t="str">
        <f>"(0.659)"</f>
        <v>(0.659)</v>
      </c>
    </row>
    <row r="116" spans="1:5" x14ac:dyDescent="0.25">
      <c r="A116" t="str">
        <f>"15.industry"</f>
        <v>15.industry</v>
      </c>
      <c r="B116" t="str">
        <f>"-15.24"</f>
        <v>-15.24</v>
      </c>
      <c r="C116" t="str">
        <f>"-142.1"</f>
        <v>-142.1</v>
      </c>
      <c r="D116" t="str">
        <f>"10.33"</f>
        <v>10.33</v>
      </c>
      <c r="E116" t="str">
        <f>"7.633"</f>
        <v>7.633</v>
      </c>
    </row>
    <row r="117" spans="1:5" x14ac:dyDescent="0.25">
      <c r="A117" t="str">
        <f>""</f>
        <v/>
      </c>
      <c r="B117" t="str">
        <f>"(0.457)"</f>
        <v>(0.457)</v>
      </c>
      <c r="C117" t="str">
        <f>"(0.101)"</f>
        <v>(0.101)</v>
      </c>
      <c r="D117" t="str">
        <f>"(0.318)"</f>
        <v>(0.318)</v>
      </c>
      <c r="E117" t="str">
        <f>"(0.845)"</f>
        <v>(0.845)</v>
      </c>
    </row>
    <row r="119" spans="1:5" x14ac:dyDescent="0.25">
      <c r="A119" t="str">
        <f>"16.industry"</f>
        <v>16.industry</v>
      </c>
      <c r="B119" t="str">
        <f>"-43.77*"</f>
        <v>-43.77*</v>
      </c>
      <c r="C119" t="str">
        <f>"-145.5"</f>
        <v>-145.5</v>
      </c>
      <c r="D119" t="str">
        <f>"-19.83*"</f>
        <v>-19.83*</v>
      </c>
      <c r="E119" t="str">
        <f>"-17.98"</f>
        <v>-17.98</v>
      </c>
    </row>
    <row r="120" spans="1:5" x14ac:dyDescent="0.25">
      <c r="A120" t="str">
        <f>""</f>
        <v/>
      </c>
      <c r="B120" t="str">
        <f>"(0.014)"</f>
        <v>(0.014)</v>
      </c>
      <c r="C120" t="str">
        <f>"(0.087)"</f>
        <v>(0.087)</v>
      </c>
      <c r="D120" t="str">
        <f>"(0.024)"</f>
        <v>(0.024)</v>
      </c>
      <c r="E120" t="str">
        <f>"(0.612)"</f>
        <v>(0.612)</v>
      </c>
    </row>
    <row r="122" spans="1:5" x14ac:dyDescent="0.25">
      <c r="A122" t="str">
        <f>"17.industry"</f>
        <v>17.industry</v>
      </c>
      <c r="B122" t="str">
        <f>"-23.76"</f>
        <v>-23.76</v>
      </c>
      <c r="C122" t="str">
        <f>"-190.1*"</f>
        <v>-190.1*</v>
      </c>
      <c r="D122" t="str">
        <f>"-13.93"</f>
        <v>-13.93</v>
      </c>
      <c r="E122" t="str">
        <f>"-37.67"</f>
        <v>-37.67</v>
      </c>
    </row>
    <row r="123" spans="1:5" x14ac:dyDescent="0.25">
      <c r="A123" t="str">
        <f>""</f>
        <v/>
      </c>
      <c r="B123" t="str">
        <f>"(0.207)"</f>
        <v>(0.207)</v>
      </c>
      <c r="C123" t="str">
        <f>"(0.027)"</f>
        <v>(0.027)</v>
      </c>
      <c r="D123" t="str">
        <f>"(0.130)"</f>
        <v>(0.130)</v>
      </c>
      <c r="E123" t="str">
        <f>"(0.281)"</f>
        <v>(0.281)</v>
      </c>
    </row>
    <row r="125" spans="1:5" x14ac:dyDescent="0.25">
      <c r="A125" t="str">
        <f>"18.industry"</f>
        <v>18.industry</v>
      </c>
      <c r="B125" t="str">
        <f>"-15.16"</f>
        <v>-15.16</v>
      </c>
      <c r="C125" t="str">
        <f>"-164.0"</f>
        <v>-164.0</v>
      </c>
      <c r="D125" t="str">
        <f>"15.52"</f>
        <v>15.52</v>
      </c>
      <c r="E125" t="str">
        <f>"132.4"</f>
        <v>132.4</v>
      </c>
    </row>
    <row r="126" spans="1:5" x14ac:dyDescent="0.25">
      <c r="A126" t="str">
        <f>""</f>
        <v/>
      </c>
      <c r="B126" t="str">
        <f>"(0.465)"</f>
        <v>(0.465)</v>
      </c>
      <c r="C126" t="str">
        <f>"(0.060)"</f>
        <v>(0.060)</v>
      </c>
      <c r="D126" t="str">
        <f>"(0.313)"</f>
        <v>(0.313)</v>
      </c>
      <c r="E126" t="str">
        <f>"(0.190)"</f>
        <v>(0.190)</v>
      </c>
    </row>
    <row r="128" spans="1:5" x14ac:dyDescent="0.25">
      <c r="A128" t="str">
        <f>"19.industry"</f>
        <v>19.industry</v>
      </c>
      <c r="B128" t="str">
        <f>"10.77"</f>
        <v>10.77</v>
      </c>
      <c r="C128" t="str">
        <f>"-156.0"</f>
        <v>-156.0</v>
      </c>
      <c r="D128" t="str">
        <f>"-18.63*"</f>
        <v>-18.63*</v>
      </c>
      <c r="E128" t="str">
        <f>"-45.37"</f>
        <v>-45.37</v>
      </c>
    </row>
    <row r="129" spans="1:5" x14ac:dyDescent="0.25">
      <c r="A129" t="str">
        <f>""</f>
        <v/>
      </c>
      <c r="B129" t="str">
        <f>"(0.583)"</f>
        <v>(0.583)</v>
      </c>
      <c r="C129" t="str">
        <f>"(0.068)"</f>
        <v>(0.068)</v>
      </c>
      <c r="D129" t="str">
        <f>"(0.046)"</f>
        <v>(0.046)</v>
      </c>
      <c r="E129" t="str">
        <f>"(0.199)"</f>
        <v>(0.199)</v>
      </c>
    </row>
    <row r="131" spans="1:5" x14ac:dyDescent="0.25">
      <c r="A131" t="str">
        <f>"20.industry"</f>
        <v>20.industry</v>
      </c>
      <c r="B131" t="str">
        <f>"-23.26"</f>
        <v>-23.26</v>
      </c>
      <c r="C131" t="str">
        <f>"-131.2"</f>
        <v>-131.2</v>
      </c>
      <c r="D131" t="str">
        <f>"-25.23**"</f>
        <v>-25.23**</v>
      </c>
      <c r="E131" t="str">
        <f>"-32.73"</f>
        <v>-32.73</v>
      </c>
    </row>
    <row r="132" spans="1:5" x14ac:dyDescent="0.25">
      <c r="A132" t="str">
        <f>""</f>
        <v/>
      </c>
      <c r="B132" t="str">
        <f>"(0.202)"</f>
        <v>(0.202)</v>
      </c>
      <c r="C132" t="str">
        <f>"(0.121)"</f>
        <v>(0.121)</v>
      </c>
      <c r="D132" t="str">
        <f>"(0.006)"</f>
        <v>(0.006)</v>
      </c>
      <c r="E132" t="str">
        <f>"(0.348)"</f>
        <v>(0.348)</v>
      </c>
    </row>
    <row r="134" spans="1:5" x14ac:dyDescent="0.25">
      <c r="A134" t="str">
        <f>"21.industry"</f>
        <v>21.industry</v>
      </c>
      <c r="B134" t="str">
        <f>"-25.90"</f>
        <v>-25.90</v>
      </c>
      <c r="C134" t="str">
        <f>"-139.4"</f>
        <v>-139.4</v>
      </c>
      <c r="D134" t="str">
        <f>"-20.02"</f>
        <v>-20.02</v>
      </c>
      <c r="E134" t="str">
        <f>"-32.07"</f>
        <v>-32.07</v>
      </c>
    </row>
    <row r="135" spans="1:5" x14ac:dyDescent="0.25">
      <c r="A135" t="str">
        <f>""</f>
        <v/>
      </c>
      <c r="B135" t="str">
        <f>"(0.175)"</f>
        <v>(0.175)</v>
      </c>
      <c r="C135" t="str">
        <f>"(0.144)"</f>
        <v>(0.144)</v>
      </c>
      <c r="D135" t="str">
        <f>"(0.052)"</f>
        <v>(0.052)</v>
      </c>
      <c r="E135" t="str">
        <f>"(0.381)"</f>
        <v>(0.381)</v>
      </c>
    </row>
    <row r="137" spans="1:5" x14ac:dyDescent="0.25">
      <c r="A137" t="str">
        <f>"22.industry"</f>
        <v>22.industry</v>
      </c>
      <c r="B137" t="str">
        <f>"-6.573"</f>
        <v>-6.573</v>
      </c>
      <c r="C137" t="str">
        <f>"-130.1"</f>
        <v>-130.1</v>
      </c>
      <c r="D137" t="str">
        <f>"-17.18"</f>
        <v>-17.18</v>
      </c>
      <c r="E137" t="str">
        <f>"-21.42"</f>
        <v>-21.42</v>
      </c>
    </row>
    <row r="138" spans="1:5" x14ac:dyDescent="0.25">
      <c r="A138" t="str">
        <f>""</f>
        <v/>
      </c>
      <c r="B138" t="str">
        <f>"(0.716)"</f>
        <v>(0.716)</v>
      </c>
      <c r="C138" t="str">
        <f>"(0.126)"</f>
        <v>(0.126)</v>
      </c>
      <c r="D138" t="str">
        <f>"(0.058)"</f>
        <v>(0.058)</v>
      </c>
      <c r="E138" t="str">
        <f>"(0.540)"</f>
        <v>(0.540)</v>
      </c>
    </row>
    <row r="140" spans="1:5" x14ac:dyDescent="0.25">
      <c r="A140" t="str">
        <f>"23.industry"</f>
        <v>23.industry</v>
      </c>
      <c r="B140" t="str">
        <f>"-34.13"</f>
        <v>-34.13</v>
      </c>
      <c r="C140" t="str">
        <f>"-134.0"</f>
        <v>-134.0</v>
      </c>
      <c r="D140" t="str">
        <f>"-11.23"</f>
        <v>-11.23</v>
      </c>
      <c r="E140" t="str">
        <f>"-25.26"</f>
        <v>-25.26</v>
      </c>
    </row>
    <row r="141" spans="1:5" x14ac:dyDescent="0.25">
      <c r="A141" t="str">
        <f>""</f>
        <v/>
      </c>
      <c r="B141" t="str">
        <f>"(0.063)"</f>
        <v>(0.063)</v>
      </c>
      <c r="C141" t="str">
        <f>"(0.125)"</f>
        <v>(0.125)</v>
      </c>
      <c r="D141" t="str">
        <f>"(0.216)"</f>
        <v>(0.216)</v>
      </c>
      <c r="E141" t="str">
        <f>"(0.471)"</f>
        <v>(0.471)</v>
      </c>
    </row>
    <row r="143" spans="1:5" x14ac:dyDescent="0.25">
      <c r="A143" t="str">
        <f>"24.industry"</f>
        <v>24.industry</v>
      </c>
      <c r="B143" t="str">
        <f>"-14.73"</f>
        <v>-14.73</v>
      </c>
      <c r="C143" t="str">
        <f>"-130.8"</f>
        <v>-130.8</v>
      </c>
      <c r="D143" t="str">
        <f>"-23.52**"</f>
        <v>-23.52**</v>
      </c>
      <c r="E143" t="str">
        <f>"-25.31"</f>
        <v>-25.31</v>
      </c>
    </row>
    <row r="144" spans="1:5" x14ac:dyDescent="0.25">
      <c r="A144" t="str">
        <f>""</f>
        <v/>
      </c>
      <c r="B144" t="str">
        <f>"(0.406)"</f>
        <v>(0.406)</v>
      </c>
      <c r="C144" t="str">
        <f>"(0.123)"</f>
        <v>(0.123)</v>
      </c>
      <c r="D144" t="str">
        <f>"(0.008)"</f>
        <v>(0.008)</v>
      </c>
      <c r="E144" t="str">
        <f>"(0.465)"</f>
        <v>(0.465)</v>
      </c>
    </row>
    <row r="146" spans="1:5" x14ac:dyDescent="0.25">
      <c r="A146" t="str">
        <f>"25.industry"</f>
        <v>25.industry</v>
      </c>
      <c r="B146" t="str">
        <f>"-11.61"</f>
        <v>-11.61</v>
      </c>
      <c r="C146" t="str">
        <f>"-139.4"</f>
        <v>-139.4</v>
      </c>
      <c r="D146" t="str">
        <f>"-10.35"</f>
        <v>-10.35</v>
      </c>
      <c r="E146" t="str">
        <f>"-26.30"</f>
        <v>-26.30</v>
      </c>
    </row>
    <row r="147" spans="1:5" x14ac:dyDescent="0.25">
      <c r="A147" t="str">
        <f>""</f>
        <v/>
      </c>
      <c r="B147" t="str">
        <f>"(0.511)"</f>
        <v>(0.511)</v>
      </c>
      <c r="C147" t="str">
        <f>"(0.099)"</f>
        <v>(0.099)</v>
      </c>
      <c r="D147" t="str">
        <f>"(0.239)"</f>
        <v>(0.239)</v>
      </c>
      <c r="E147" t="str">
        <f>"(0.441)"</f>
        <v>(0.441)</v>
      </c>
    </row>
    <row r="149" spans="1:5" x14ac:dyDescent="0.25">
      <c r="A149" t="str">
        <f>"26.industry"</f>
        <v>26.industry</v>
      </c>
      <c r="B149" t="str">
        <f>"-41.60*"</f>
        <v>-41.60*</v>
      </c>
      <c r="C149" t="str">
        <f>"-176.7"</f>
        <v>-176.7</v>
      </c>
      <c r="D149" t="str">
        <f>"-30.60***"</f>
        <v>-30.60***</v>
      </c>
      <c r="E149" t="str">
        <f>"-28.74"</f>
        <v>-28.74</v>
      </c>
    </row>
    <row r="150" spans="1:5" x14ac:dyDescent="0.25">
      <c r="A150" t="str">
        <f>""</f>
        <v/>
      </c>
      <c r="B150" t="str">
        <f>"(0.029)"</f>
        <v>(0.029)</v>
      </c>
      <c r="C150" t="str">
        <f>"(0.065)"</f>
        <v>(0.065)</v>
      </c>
      <c r="D150" t="str">
        <f>"(0.001)"</f>
        <v>(0.001)</v>
      </c>
      <c r="E150" t="str">
        <f>"(0.485)"</f>
        <v>(0.485)</v>
      </c>
    </row>
    <row r="152" spans="1:5" x14ac:dyDescent="0.25">
      <c r="A152" t="str">
        <f>"27.industry"</f>
        <v>27.industry</v>
      </c>
      <c r="B152" t="str">
        <f>"-33.09"</f>
        <v>-33.09</v>
      </c>
      <c r="C152" t="str">
        <f>"-122.3"</f>
        <v>-122.3</v>
      </c>
      <c r="D152" t="str">
        <f>"-23.63**"</f>
        <v>-23.63**</v>
      </c>
      <c r="E152" t="str">
        <f>"-47.42"</f>
        <v>-47.42</v>
      </c>
    </row>
    <row r="153" spans="1:5" x14ac:dyDescent="0.25">
      <c r="A153" t="str">
        <f>""</f>
        <v/>
      </c>
      <c r="B153" t="str">
        <f>"(0.072)"</f>
        <v>(0.072)</v>
      </c>
      <c r="C153" t="str">
        <f>"(0.177)"</f>
        <v>(0.177)</v>
      </c>
      <c r="D153" t="str">
        <f>"(0.007)"</f>
        <v>(0.007)</v>
      </c>
      <c r="E153" t="str">
        <f>"(0.163)"</f>
        <v>(0.163)</v>
      </c>
    </row>
    <row r="155" spans="1:5" x14ac:dyDescent="0.25">
      <c r="A155" t="str">
        <f>"28.industry"</f>
        <v>28.industry</v>
      </c>
      <c r="B155" t="str">
        <f>"7.398"</f>
        <v>7.398</v>
      </c>
      <c r="C155" t="str">
        <f>""</f>
        <v/>
      </c>
      <c r="D155" t="str">
        <f>"3.351"</f>
        <v>3.351</v>
      </c>
      <c r="E155" t="str">
        <f>"77.50"</f>
        <v>77.50</v>
      </c>
    </row>
    <row r="156" spans="1:5" x14ac:dyDescent="0.25">
      <c r="A156" t="str">
        <f>""</f>
        <v/>
      </c>
      <c r="B156" t="str">
        <f>"(0.756)"</f>
        <v>(0.756)</v>
      </c>
      <c r="C156" t="str">
        <f>""</f>
        <v/>
      </c>
      <c r="D156" t="str">
        <f>"(0.741)"</f>
        <v>(0.741)</v>
      </c>
      <c r="E156" t="str">
        <f>"(0.241)"</f>
        <v>(0.241)</v>
      </c>
    </row>
    <row r="158" spans="1:5" x14ac:dyDescent="0.25">
      <c r="A158" t="str">
        <f>"29.industry"</f>
        <v>29.industry</v>
      </c>
      <c r="B158" t="str">
        <f>"10.31"</f>
        <v>10.31</v>
      </c>
      <c r="C158" t="str">
        <f>"-113.6"</f>
        <v>-113.6</v>
      </c>
      <c r="D158" t="str">
        <f>"-12.72"</f>
        <v>-12.72</v>
      </c>
      <c r="E158" t="str">
        <f>"-8.127"</f>
        <v>-8.127</v>
      </c>
    </row>
    <row r="159" spans="1:5" x14ac:dyDescent="0.25">
      <c r="A159" t="str">
        <f>""</f>
        <v/>
      </c>
      <c r="B159" t="str">
        <f>"(0.579)"</f>
        <v>(0.579)</v>
      </c>
      <c r="C159" t="str">
        <f>"(0.203)"</f>
        <v>(0.203)</v>
      </c>
      <c r="D159" t="str">
        <f>"(0.172)"</f>
        <v>(0.172)</v>
      </c>
      <c r="E159" t="str">
        <f>"(0.838)"</f>
        <v>(0.838)</v>
      </c>
    </row>
    <row r="161" spans="1:5" x14ac:dyDescent="0.25">
      <c r="A161" t="str">
        <f>"30.industry"</f>
        <v>30.industry</v>
      </c>
      <c r="B161" t="str">
        <f>"-1.944"</f>
        <v>-1.944</v>
      </c>
      <c r="C161" t="str">
        <f>"-130.9"</f>
        <v>-130.9</v>
      </c>
      <c r="D161" t="str">
        <f>"-16.06"</f>
        <v>-16.06</v>
      </c>
      <c r="E161" t="str">
        <f>"-30.03"</f>
        <v>-30.03</v>
      </c>
    </row>
    <row r="162" spans="1:5" x14ac:dyDescent="0.25">
      <c r="A162" t="str">
        <f>""</f>
        <v/>
      </c>
      <c r="B162" t="str">
        <f>"(0.914)"</f>
        <v>(0.914)</v>
      </c>
      <c r="C162" t="str">
        <f>"(0.123)"</f>
        <v>(0.123)</v>
      </c>
      <c r="D162" t="str">
        <f>"(0.079)"</f>
        <v>(0.079)</v>
      </c>
      <c r="E162" t="str">
        <f>"(0.389)"</f>
        <v>(0.389)</v>
      </c>
    </row>
    <row r="164" spans="1:5" x14ac:dyDescent="0.25">
      <c r="A164" t="str">
        <f>"_cons"</f>
        <v>_cons</v>
      </c>
      <c r="B164" t="str">
        <f>"76.59**"</f>
        <v>76.59**</v>
      </c>
      <c r="C164" t="str">
        <f>"163.2"</f>
        <v>163.2</v>
      </c>
      <c r="D164" t="str">
        <f>"39.86***"</f>
        <v>39.86***</v>
      </c>
      <c r="E164" t="str">
        <f>"40.89"</f>
        <v>40.89</v>
      </c>
    </row>
    <row r="165" spans="1:5" x14ac:dyDescent="0.25">
      <c r="A165" t="str">
        <f>""</f>
        <v/>
      </c>
      <c r="B165" t="str">
        <f>"(0.005)"</f>
        <v>(0.005)</v>
      </c>
      <c r="C165" t="str">
        <f>"(0.078)"</f>
        <v>(0.078)</v>
      </c>
      <c r="D165" t="str">
        <f>"(0.000)"</f>
        <v>(0.000)</v>
      </c>
      <c r="E165" t="str">
        <f>"(0.254)"</f>
        <v>(0.254)</v>
      </c>
    </row>
    <row r="167" spans="1:5" x14ac:dyDescent="0.25">
      <c r="A167" t="str">
        <f>"Year FE"</f>
        <v>Year FE</v>
      </c>
      <c r="B167" t="str">
        <f>"No"</f>
        <v>No</v>
      </c>
      <c r="C167" t="str">
        <f>"Yes"</f>
        <v>Yes</v>
      </c>
      <c r="D167" t="str">
        <f>"No"</f>
        <v>No</v>
      </c>
      <c r="E167" t="str">
        <f>"Yes"</f>
        <v>Yes</v>
      </c>
    </row>
    <row r="169" spans="1:5" x14ac:dyDescent="0.25">
      <c r="A169" t="str">
        <f>"Year FE"</f>
        <v>Year FE</v>
      </c>
      <c r="B169" t="str">
        <f>"Yes"</f>
        <v>Yes</v>
      </c>
      <c r="C169" t="str">
        <f>"No"</f>
        <v>No</v>
      </c>
      <c r="D169" t="str">
        <f>"Yes"</f>
        <v>Yes</v>
      </c>
      <c r="E169" t="str">
        <f>"No"</f>
        <v>No</v>
      </c>
    </row>
    <row r="171" spans="1:5" x14ac:dyDescent="0.25">
      <c r="A171" t="str">
        <f>"N"</f>
        <v>N</v>
      </c>
      <c r="B171" t="str">
        <f>"11088"</f>
        <v>11088</v>
      </c>
      <c r="C171" t="str">
        <f>"828"</f>
        <v>828</v>
      </c>
      <c r="D171" t="str">
        <f>"34893"</f>
        <v>34893</v>
      </c>
      <c r="E171" t="str">
        <f>"1788"</f>
        <v>1788</v>
      </c>
    </row>
    <row r="173" spans="1:5" x14ac:dyDescent="0.25">
      <c r="A173" t="str">
        <f>"p-values in parentheses"</f>
        <v>p-values in parentheses</v>
      </c>
    </row>
    <row r="174" spans="1:5" x14ac:dyDescent="0.25">
      <c r="A174" t="s">
        <v>0</v>
      </c>
      <c r="B174" t="s">
        <v>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eq2_homeworkhours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ilariamalisan</dc:creator>
  <cp:lastModifiedBy>ilariamalisan</cp:lastModifiedBy>
  <dcterms:created xsi:type="dcterms:W3CDTF">2022-02-14T09:35:05Z</dcterms:created>
  <dcterms:modified xsi:type="dcterms:W3CDTF">2022-02-14T09:35:05Z</dcterms:modified>
</cp:coreProperties>
</file>