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2" sheetId="2" r:id="rId1"/>
    <sheet name="Reference" sheetId="3" r:id="rId2"/>
  </sheets>
  <definedNames>
    <definedName name="Delta">Reference!$B$4</definedName>
    <definedName name="Dest">Reference!$B$2</definedName>
    <definedName name="dV_max">Reference!$B$1</definedName>
    <definedName name="Start">Reference!$B$3</definedName>
    <definedName name="tGo_d">Reference!$C$8:$C$18</definedName>
    <definedName name="tGo_t">Reference!$A$8:$A$18</definedName>
  </definedNames>
  <calcPr calcId="145621"/>
</workbook>
</file>

<file path=xl/calcChain.xml><?xml version="1.0" encoding="utf-8"?>
<calcChain xmlns="http://schemas.openxmlformats.org/spreadsheetml/2006/main">
  <c r="N2" i="2" l="1"/>
  <c r="O2" i="2" s="1"/>
  <c r="B2" i="2"/>
  <c r="B3" i="2" s="1"/>
  <c r="I3" i="2" s="1"/>
  <c r="J3" i="2" s="1"/>
  <c r="B4" i="3"/>
  <c r="C8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G2" i="2"/>
  <c r="H2" i="2" s="1"/>
  <c r="P2" i="2" l="1"/>
  <c r="S2" i="2"/>
  <c r="Q2" i="2"/>
  <c r="I2" i="2"/>
  <c r="C9" i="3"/>
  <c r="C10" i="3" s="1"/>
  <c r="C11" i="3" s="1"/>
  <c r="C12" i="3" s="1"/>
  <c r="M3" i="2"/>
  <c r="K3" i="2"/>
  <c r="L3" i="2" s="1"/>
  <c r="J2" i="2" l="1"/>
  <c r="C13" i="3"/>
  <c r="C14" i="3" l="1"/>
  <c r="C15" i="3" s="1"/>
  <c r="C16" i="3" s="1"/>
  <c r="C17" i="3" s="1"/>
  <c r="C18" i="3" s="1"/>
  <c r="K2" i="2"/>
  <c r="L2" i="2" s="1"/>
  <c r="F2" i="2"/>
  <c r="M2" i="2"/>
  <c r="R2" i="2" l="1"/>
  <c r="R3" i="2"/>
  <c r="B5" i="3"/>
  <c r="E2" i="2"/>
  <c r="D2" i="2" s="1"/>
  <c r="C3" i="2" s="1"/>
  <c r="G3" i="2" l="1"/>
  <c r="H3" i="2" s="1"/>
  <c r="N3" i="2"/>
  <c r="O3" i="2" s="1"/>
  <c r="B4" i="2"/>
  <c r="I4" i="2" s="1"/>
  <c r="R4" i="2" s="1"/>
  <c r="J4" i="2" l="1"/>
  <c r="M4" i="2" s="1"/>
  <c r="S3" i="2"/>
  <c r="Q3" i="2"/>
  <c r="P3" i="2"/>
  <c r="F3" i="2" s="1"/>
  <c r="K4" i="2" l="1"/>
  <c r="L4" i="2" s="1"/>
  <c r="E3" i="2"/>
  <c r="D3" i="2" s="1"/>
  <c r="C4" i="2" s="1"/>
  <c r="G4" i="2" s="1"/>
  <c r="H4" i="2" s="1"/>
  <c r="B5" i="2" l="1"/>
  <c r="I5" i="2" s="1"/>
  <c r="R5" i="2" s="1"/>
  <c r="N4" i="2"/>
  <c r="O4" i="2" s="1"/>
  <c r="P4" i="2" s="1"/>
  <c r="F4" i="2" s="1"/>
  <c r="J5" i="2" l="1"/>
  <c r="M5" i="2" s="1"/>
  <c r="S4" i="2"/>
  <c r="Q4" i="2"/>
  <c r="E4" i="2"/>
  <c r="D4" i="2" s="1"/>
  <c r="C5" i="2" s="1"/>
  <c r="K5" i="2" l="1"/>
  <c r="L5" i="2" s="1"/>
  <c r="G5" i="2"/>
  <c r="H5" i="2" s="1"/>
  <c r="N5" i="2"/>
  <c r="O5" i="2" s="1"/>
  <c r="B6" i="2"/>
  <c r="I6" i="2" s="1"/>
  <c r="Q5" i="2" l="1"/>
  <c r="S5" i="2"/>
  <c r="P5" i="2"/>
  <c r="F5" i="2" s="1"/>
  <c r="J6" i="2"/>
  <c r="K6" i="2" s="1"/>
  <c r="L6" i="2" s="1"/>
  <c r="R6" i="2"/>
  <c r="E5" i="2" l="1"/>
  <c r="D5" i="2" s="1"/>
  <c r="C6" i="2" s="1"/>
  <c r="N6" i="2" s="1"/>
  <c r="O6" i="2" s="1"/>
  <c r="M6" i="2"/>
  <c r="B7" i="2" l="1"/>
  <c r="I7" i="2" s="1"/>
  <c r="G6" i="2"/>
  <c r="H6" i="2" s="1"/>
  <c r="P6" i="2" s="1"/>
  <c r="F6" i="2" s="1"/>
  <c r="S6" i="2" l="1"/>
  <c r="Q6" i="2"/>
  <c r="E6" i="2"/>
  <c r="R7" i="2"/>
  <c r="J7" i="2"/>
  <c r="K7" i="2" s="1"/>
  <c r="L7" i="2" s="1"/>
  <c r="M7" i="2" l="1"/>
  <c r="D6" i="2" l="1"/>
  <c r="C7" i="2" s="1"/>
  <c r="N7" i="2" s="1"/>
  <c r="O7" i="2" s="1"/>
  <c r="G7" i="2" l="1"/>
  <c r="H7" i="2" s="1"/>
  <c r="P7" i="2" s="1"/>
  <c r="F7" i="2" s="1"/>
  <c r="B8" i="2"/>
  <c r="I8" i="2" s="1"/>
  <c r="Q7" i="2" l="1"/>
  <c r="S7" i="2"/>
  <c r="E7" i="2"/>
  <c r="R8" i="2"/>
  <c r="J8" i="2"/>
  <c r="K8" i="2" s="1"/>
  <c r="L8" i="2" s="1"/>
  <c r="M8" i="2" l="1"/>
  <c r="D7" i="2"/>
  <c r="C8" i="2" s="1"/>
  <c r="N8" i="2" s="1"/>
  <c r="O8" i="2" s="1"/>
  <c r="G8" i="2" l="1"/>
  <c r="B9" i="2"/>
  <c r="I9" i="2" s="1"/>
  <c r="H8" i="2" l="1"/>
  <c r="R9" i="2"/>
  <c r="J9" i="2"/>
  <c r="M9" i="2" s="1"/>
  <c r="Q8" i="2" l="1"/>
  <c r="S8" i="2"/>
  <c r="P8" i="2"/>
  <c r="K9" i="2"/>
  <c r="L9" i="2" s="1"/>
  <c r="E8" i="2" l="1"/>
  <c r="F8" i="2"/>
  <c r="D8" i="2" l="1"/>
  <c r="C9" i="2" s="1"/>
  <c r="G9" i="2" s="1"/>
  <c r="B10" i="2" l="1"/>
  <c r="I10" i="2" s="1"/>
  <c r="R10" i="2" s="1"/>
  <c r="N9" i="2"/>
  <c r="O9" i="2" s="1"/>
  <c r="H9" i="2"/>
  <c r="P9" i="2" l="1"/>
  <c r="F9" i="2" s="1"/>
  <c r="Q9" i="2"/>
  <c r="S9" i="2"/>
  <c r="J10" i="2"/>
  <c r="M10" i="2" s="1"/>
  <c r="E9" i="2" l="1"/>
  <c r="K10" i="2"/>
  <c r="L10" i="2" s="1"/>
  <c r="D9" i="2"/>
  <c r="C10" i="2" s="1"/>
  <c r="G10" i="2" s="1"/>
  <c r="B11" i="2" l="1"/>
  <c r="I11" i="2" s="1"/>
  <c r="R11" i="2" s="1"/>
  <c r="N10" i="2"/>
  <c r="O10" i="2" s="1"/>
  <c r="H10" i="2"/>
  <c r="Q10" i="2" l="1"/>
  <c r="S10" i="2"/>
  <c r="P10" i="2"/>
  <c r="J11" i="2"/>
  <c r="M11" i="2" s="1"/>
  <c r="E10" i="2" l="1"/>
  <c r="F10" i="2"/>
  <c r="K11" i="2"/>
  <c r="L11" i="2" s="1"/>
  <c r="D10" i="2" l="1"/>
  <c r="C11" i="2" s="1"/>
  <c r="G11" i="2" s="1"/>
  <c r="H11" i="2" s="1"/>
  <c r="N11" i="2" l="1"/>
  <c r="O11" i="2" s="1"/>
  <c r="P11" i="2" s="1"/>
  <c r="B12" i="2"/>
  <c r="I12" i="2" s="1"/>
  <c r="J12" i="2" s="1"/>
  <c r="M12" i="2" s="1"/>
  <c r="R12" i="2" l="1"/>
  <c r="K12" i="2"/>
  <c r="L12" i="2" s="1"/>
  <c r="S11" i="2"/>
  <c r="Q11" i="2"/>
  <c r="E11" i="2"/>
  <c r="F11" i="2"/>
  <c r="D11" i="2" l="1"/>
  <c r="C12" i="2" s="1"/>
  <c r="N12" i="2" s="1"/>
  <c r="O12" i="2" s="1"/>
  <c r="G12" i="2"/>
  <c r="H12" i="2" s="1"/>
  <c r="B13" i="2"/>
  <c r="I13" i="2" s="1"/>
  <c r="J13" i="2" s="1"/>
  <c r="M13" i="2" s="1"/>
  <c r="S12" i="2" l="1"/>
  <c r="Q12" i="2"/>
  <c r="R13" i="2"/>
  <c r="P12" i="2"/>
  <c r="K13" i="2"/>
  <c r="L13" i="2" s="1"/>
  <c r="F12" i="2" l="1"/>
  <c r="E12" i="2"/>
  <c r="D12" i="2" l="1"/>
  <c r="C13" i="2" s="1"/>
  <c r="G13" i="2" s="1"/>
  <c r="H13" i="2" s="1"/>
  <c r="N13" i="2"/>
  <c r="O13" i="2" s="1"/>
  <c r="Q13" i="2" l="1"/>
  <c r="S13" i="2"/>
  <c r="B14" i="2"/>
  <c r="I14" i="2" s="1"/>
  <c r="P13" i="2"/>
  <c r="F13" i="2" s="1"/>
  <c r="E13" i="2" l="1"/>
  <c r="D13" i="2" s="1"/>
  <c r="C14" i="2" s="1"/>
  <c r="N14" i="2" s="1"/>
  <c r="O14" i="2" s="1"/>
  <c r="J14" i="2"/>
  <c r="R14" i="2"/>
  <c r="G14" i="2" l="1"/>
  <c r="H14" i="2" s="1"/>
  <c r="P14" i="2" s="1"/>
  <c r="M14" i="2"/>
  <c r="K14" i="2"/>
  <c r="L14" i="2" s="1"/>
  <c r="E14" i="2"/>
  <c r="F14" i="2"/>
  <c r="B15" i="2"/>
  <c r="I15" i="2" s="1"/>
  <c r="J15" i="2" s="1"/>
  <c r="K15" i="2" s="1"/>
  <c r="L15" i="2" s="1"/>
  <c r="S14" i="2" l="1"/>
  <c r="Q14" i="2"/>
  <c r="M15" i="2"/>
  <c r="R15" i="2"/>
  <c r="D14" i="2"/>
  <c r="C15" i="2" s="1"/>
  <c r="N15" i="2" s="1"/>
  <c r="O15" i="2" s="1"/>
  <c r="B16" i="2" l="1"/>
  <c r="I16" i="2" s="1"/>
  <c r="G15" i="2"/>
  <c r="H15" i="2" s="1"/>
  <c r="P15" i="2" s="1"/>
  <c r="S15" i="2" l="1"/>
  <c r="Q15" i="2"/>
  <c r="E15" i="2"/>
  <c r="F15" i="2"/>
  <c r="R16" i="2"/>
  <c r="J16" i="2"/>
  <c r="M16" i="2" s="1"/>
  <c r="K16" i="2" l="1"/>
  <c r="L16" i="2" s="1"/>
  <c r="D15" i="2" l="1"/>
  <c r="C16" i="2" s="1"/>
  <c r="G16" i="2" l="1"/>
  <c r="H16" i="2" s="1"/>
  <c r="N16" i="2"/>
  <c r="B17" i="2"/>
  <c r="I17" i="2" s="1"/>
  <c r="R17" i="2" l="1"/>
  <c r="O16" i="2"/>
  <c r="J17" i="2"/>
  <c r="M17" i="2" s="1"/>
  <c r="Q16" i="2" l="1"/>
  <c r="S16" i="2"/>
  <c r="P16" i="2"/>
  <c r="K17" i="2"/>
  <c r="L17" i="2" s="1"/>
  <c r="E16" i="2" l="1"/>
  <c r="F16" i="2"/>
  <c r="D16" i="2" l="1"/>
  <c r="C17" i="2" s="1"/>
  <c r="G17" i="2" s="1"/>
  <c r="H17" i="2" s="1"/>
  <c r="N17" i="2"/>
  <c r="O17" i="2" s="1"/>
  <c r="Q17" i="2" l="1"/>
  <c r="S17" i="2"/>
  <c r="B18" i="2"/>
  <c r="I18" i="2" s="1"/>
  <c r="R18" i="2" s="1"/>
  <c r="P17" i="2"/>
  <c r="J18" i="2" l="1"/>
  <c r="E17" i="2"/>
  <c r="F17" i="2"/>
  <c r="D17" i="2" l="1"/>
  <c r="C18" i="2" s="1"/>
  <c r="M18" i="2"/>
  <c r="K18" i="2"/>
  <c r="L18" i="2" s="1"/>
  <c r="G18" i="2"/>
  <c r="H18" i="2" s="1"/>
  <c r="N18" i="2"/>
  <c r="O18" i="2" s="1"/>
  <c r="B19" i="2"/>
  <c r="I19" i="2" s="1"/>
  <c r="Q18" i="2" l="1"/>
  <c r="S18" i="2"/>
  <c r="P18" i="2"/>
  <c r="F18" i="2" s="1"/>
  <c r="J19" i="2"/>
  <c r="M19" i="2" s="1"/>
  <c r="R19" i="2"/>
  <c r="K19" i="2" l="1"/>
  <c r="L19" i="2" s="1"/>
  <c r="E18" i="2"/>
  <c r="D18" i="2" l="1"/>
  <c r="C19" i="2" s="1"/>
  <c r="N19" i="2" s="1"/>
  <c r="O19" i="2" s="1"/>
  <c r="G19" i="2" l="1"/>
  <c r="H19" i="2" s="1"/>
  <c r="P19" i="2" s="1"/>
  <c r="B20" i="2"/>
  <c r="I20" i="2" s="1"/>
  <c r="Q19" i="2" l="1"/>
  <c r="S19" i="2"/>
  <c r="E19" i="2"/>
  <c r="F19" i="2"/>
  <c r="R20" i="2"/>
  <c r="J20" i="2"/>
  <c r="D19" i="2" l="1"/>
  <c r="C20" i="2" s="1"/>
  <c r="G20" i="2" s="1"/>
  <c r="H20" i="2" s="1"/>
  <c r="K20" i="2"/>
  <c r="L20" i="2" s="1"/>
  <c r="M20" i="2"/>
  <c r="B21" i="2"/>
  <c r="I21" i="2" s="1"/>
  <c r="J21" i="2" s="1"/>
  <c r="K21" i="2" s="1"/>
  <c r="L21" i="2" s="1"/>
  <c r="N20" i="2" l="1"/>
  <c r="O20" i="2" s="1"/>
  <c r="R21" i="2"/>
  <c r="M21" i="2"/>
  <c r="S20" i="2" l="1"/>
  <c r="Q20" i="2"/>
  <c r="P20" i="2"/>
  <c r="F20" i="2" l="1"/>
  <c r="E20" i="2"/>
  <c r="D20" i="2" l="1"/>
  <c r="C21" i="2" s="1"/>
  <c r="G21" i="2"/>
  <c r="H21" i="2" s="1"/>
  <c r="N21" i="2"/>
  <c r="O21" i="2" s="1"/>
  <c r="B22" i="2"/>
  <c r="I22" i="2" s="1"/>
  <c r="Q21" i="2" l="1"/>
  <c r="S21" i="2"/>
  <c r="J22" i="2"/>
  <c r="R22" i="2"/>
  <c r="P21" i="2"/>
  <c r="F21" i="2" l="1"/>
  <c r="E21" i="2"/>
  <c r="D21" i="2" s="1"/>
  <c r="C22" i="2" s="1"/>
  <c r="K22" i="2"/>
  <c r="L22" i="2" s="1"/>
  <c r="M22" i="2"/>
  <c r="N22" i="2" l="1"/>
  <c r="O22" i="2" s="1"/>
  <c r="G22" i="2"/>
  <c r="H22" i="2" s="1"/>
  <c r="P22" i="2" s="1"/>
  <c r="B23" i="2"/>
  <c r="I23" i="2" l="1"/>
  <c r="Q22" i="2"/>
  <c r="S22" i="2"/>
  <c r="J23" i="2"/>
  <c r="R23" i="2"/>
  <c r="E22" i="2"/>
  <c r="F22" i="2"/>
  <c r="D22" i="2" l="1"/>
  <c r="C23" i="2" s="1"/>
  <c r="K23" i="2"/>
  <c r="L23" i="2" s="1"/>
  <c r="M23" i="2"/>
  <c r="B24" i="2" l="1"/>
  <c r="N23" i="2"/>
  <c r="O23" i="2" s="1"/>
  <c r="G23" i="2"/>
  <c r="H23" i="2" s="1"/>
  <c r="P23" i="2" s="1"/>
  <c r="I24" i="2" l="1"/>
  <c r="S23" i="2"/>
  <c r="Q23" i="2"/>
  <c r="E23" i="2"/>
  <c r="F23" i="2"/>
  <c r="J24" i="2" l="1"/>
  <c r="R24" i="2"/>
  <c r="D23" i="2"/>
  <c r="C24" i="2" s="1"/>
  <c r="G24" i="2" l="1"/>
  <c r="H24" i="2" s="1"/>
  <c r="N24" i="2"/>
  <c r="O24" i="2" s="1"/>
  <c r="B25" i="2"/>
  <c r="K24" i="2"/>
  <c r="L24" i="2" s="1"/>
  <c r="M24" i="2"/>
  <c r="I25" i="2" l="1"/>
  <c r="Q24" i="2"/>
  <c r="S24" i="2"/>
  <c r="P24" i="2"/>
  <c r="E24" i="2" s="1"/>
  <c r="F24" i="2" l="1"/>
  <c r="D24" i="2" s="1"/>
  <c r="C25" i="2" s="1"/>
  <c r="J25" i="2"/>
  <c r="R25" i="2"/>
  <c r="M25" i="2" l="1"/>
  <c r="K25" i="2"/>
  <c r="L25" i="2" s="1"/>
  <c r="N25" i="2"/>
  <c r="O25" i="2" s="1"/>
  <c r="G25" i="2"/>
  <c r="H25" i="2" s="1"/>
  <c r="P25" i="2" s="1"/>
  <c r="B26" i="2"/>
  <c r="F25" i="2" l="1"/>
  <c r="E25" i="2"/>
  <c r="D25" i="2" s="1"/>
  <c r="C26" i="2" s="1"/>
  <c r="I26" i="2"/>
  <c r="Q25" i="2"/>
  <c r="S25" i="2"/>
  <c r="R26" i="2" l="1"/>
  <c r="J26" i="2"/>
  <c r="N26" i="2"/>
  <c r="O26" i="2" s="1"/>
  <c r="G26" i="2"/>
  <c r="H26" i="2" s="1"/>
  <c r="B27" i="2"/>
  <c r="P26" i="2" l="1"/>
  <c r="Q26" i="2"/>
  <c r="S26" i="2"/>
  <c r="I27" i="2"/>
  <c r="M26" i="2"/>
  <c r="E26" i="2" s="1"/>
  <c r="K26" i="2"/>
  <c r="L26" i="2" s="1"/>
  <c r="F26" i="2" l="1"/>
  <c r="D26" i="2" s="1"/>
  <c r="C27" i="2" s="1"/>
  <c r="R27" i="2"/>
  <c r="J27" i="2"/>
  <c r="B28" i="2" l="1"/>
  <c r="I28" i="2" s="1"/>
  <c r="N27" i="2"/>
  <c r="O27" i="2" s="1"/>
  <c r="G27" i="2"/>
  <c r="H27" i="2" s="1"/>
  <c r="P27" i="2" s="1"/>
  <c r="F27" i="2" s="1"/>
  <c r="M27" i="2"/>
  <c r="K27" i="2"/>
  <c r="L27" i="2" s="1"/>
  <c r="J28" i="2"/>
  <c r="R28" i="2"/>
  <c r="Q27" i="2" l="1"/>
  <c r="S27" i="2"/>
  <c r="E27" i="2"/>
  <c r="D27" i="2" s="1"/>
  <c r="C28" i="2" s="1"/>
  <c r="N28" i="2" s="1"/>
  <c r="O28" i="2" s="1"/>
  <c r="K28" i="2"/>
  <c r="L28" i="2" s="1"/>
  <c r="M28" i="2"/>
  <c r="G28" i="2" l="1"/>
  <c r="H28" i="2" s="1"/>
  <c r="B29" i="2"/>
  <c r="I29" i="2"/>
  <c r="Q28" i="2"/>
  <c r="S28" i="2"/>
  <c r="P28" i="2"/>
  <c r="F28" i="2" l="1"/>
  <c r="E28" i="2"/>
  <c r="D28" i="2" s="1"/>
  <c r="C29" i="2" s="1"/>
  <c r="R29" i="2"/>
  <c r="J29" i="2"/>
  <c r="N29" i="2" l="1"/>
  <c r="O29" i="2" s="1"/>
  <c r="G29" i="2"/>
  <c r="H29" i="2" s="1"/>
  <c r="P29" i="2" s="1"/>
  <c r="B30" i="2"/>
  <c r="I30" i="2" s="1"/>
  <c r="K29" i="2"/>
  <c r="L29" i="2" s="1"/>
  <c r="M29" i="2"/>
  <c r="F29" i="2" l="1"/>
  <c r="E29" i="2"/>
  <c r="J30" i="2"/>
  <c r="R30" i="2"/>
  <c r="Q29" i="2"/>
  <c r="S29" i="2"/>
  <c r="D29" i="2" l="1"/>
  <c r="C30" i="2" s="1"/>
  <c r="M30" i="2"/>
  <c r="K30" i="2"/>
  <c r="L30" i="2" s="1"/>
  <c r="B31" i="2"/>
  <c r="G30" i="2"/>
  <c r="H30" i="2" s="1"/>
  <c r="N30" i="2"/>
  <c r="O30" i="2" s="1"/>
  <c r="P30" i="2" l="1"/>
  <c r="F30" i="2" s="1"/>
  <c r="Q30" i="2"/>
  <c r="S30" i="2"/>
  <c r="I31" i="2"/>
  <c r="E30" i="2"/>
  <c r="D30" i="2" s="1"/>
  <c r="C31" i="2" s="1"/>
  <c r="B32" i="2" s="1"/>
  <c r="I32" i="2" l="1"/>
  <c r="G31" i="2"/>
  <c r="H31" i="2" s="1"/>
  <c r="N31" i="2"/>
  <c r="O31" i="2" s="1"/>
  <c r="J31" i="2"/>
  <c r="R31" i="2"/>
  <c r="K31" i="2" l="1"/>
  <c r="L31" i="2" s="1"/>
  <c r="M31" i="2"/>
  <c r="S31" i="2"/>
  <c r="Q31" i="2"/>
  <c r="P31" i="2"/>
  <c r="J32" i="2"/>
  <c r="R32" i="2"/>
  <c r="K32" i="2" l="1"/>
  <c r="L32" i="2" s="1"/>
  <c r="M32" i="2"/>
  <c r="F31" i="2"/>
  <c r="E31" i="2"/>
  <c r="D31" i="2" s="1"/>
  <c r="C32" i="2" s="1"/>
  <c r="N32" i="2" l="1"/>
  <c r="O32" i="2" s="1"/>
  <c r="G32" i="2"/>
  <c r="H32" i="2" s="1"/>
  <c r="P32" i="2" s="1"/>
  <c r="B33" i="2"/>
  <c r="F32" i="2" l="1"/>
  <c r="E32" i="2"/>
  <c r="D32" i="2" s="1"/>
  <c r="C33" i="2" s="1"/>
  <c r="I33" i="2"/>
  <c r="Q32" i="2"/>
  <c r="S32" i="2"/>
  <c r="J33" i="2" l="1"/>
  <c r="R33" i="2"/>
  <c r="N33" i="2"/>
  <c r="O33" i="2" s="1"/>
  <c r="G33" i="2"/>
  <c r="H33" i="2" s="1"/>
  <c r="P33" i="2" s="1"/>
  <c r="B34" i="2"/>
  <c r="I34" i="2" s="1"/>
  <c r="R34" i="2" l="1"/>
  <c r="J34" i="2"/>
  <c r="Q33" i="2"/>
  <c r="S33" i="2"/>
  <c r="M33" i="2"/>
  <c r="E33" i="2" s="1"/>
  <c r="K33" i="2"/>
  <c r="L33" i="2" s="1"/>
  <c r="F33" i="2" l="1"/>
  <c r="D33" i="2" s="1"/>
  <c r="C34" i="2" s="1"/>
  <c r="K34" i="2"/>
  <c r="L34" i="2" s="1"/>
  <c r="M34" i="2"/>
  <c r="N34" i="2" l="1"/>
  <c r="O34" i="2" s="1"/>
  <c r="G34" i="2"/>
  <c r="H34" i="2" s="1"/>
  <c r="P34" i="2" s="1"/>
  <c r="F34" i="2" s="1"/>
  <c r="Q34" i="2" l="1"/>
  <c r="S34" i="2"/>
  <c r="E34" i="2"/>
  <c r="D34" i="2" s="1"/>
</calcChain>
</file>

<file path=xl/sharedStrings.xml><?xml version="1.0" encoding="utf-8"?>
<sst xmlns="http://schemas.openxmlformats.org/spreadsheetml/2006/main" count="26" uniqueCount="24">
  <si>
    <t>P</t>
  </si>
  <si>
    <t>t</t>
  </si>
  <si>
    <t>V</t>
  </si>
  <si>
    <t>Dest</t>
  </si>
  <si>
    <t>tStop</t>
  </si>
  <si>
    <t>delta</t>
  </si>
  <si>
    <t>tDest</t>
  </si>
  <si>
    <t>dV</t>
  </si>
  <si>
    <t>dV max</t>
  </si>
  <si>
    <t>delta / dV max</t>
  </si>
  <si>
    <t>clamped</t>
  </si>
  <si>
    <t>dVstop</t>
  </si>
  <si>
    <t>dVgo</t>
  </si>
  <si>
    <t>fract</t>
  </si>
  <si>
    <t>1- fract</t>
  </si>
  <si>
    <t>v</t>
  </si>
  <si>
    <t>d</t>
  </si>
  <si>
    <t>tStopClamped</t>
  </si>
  <si>
    <t>Start</t>
  </si>
  <si>
    <t>Delta</t>
  </si>
  <si>
    <t>tGo</t>
  </si>
  <si>
    <t>tDestClamped</t>
  </si>
  <si>
    <t>tStopClamped / (tDestClamped + tStopClamped)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</si>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</sst>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F3" sqref="F3"/>
    </sheetView>
  </sheetViews>
  <sheetFormatPr defaultRowHeight="15" x14ac:dyDescent="0.25"/>
  <cols>
    <col min="1" max="1" width="9.140625" style="1"/>
    <col min="8" max="8" width="14.5703125" customWidth="1"/>
    <col min="10" max="10" width="14.5703125" customWidth="1"/>
    <col min="11" max="11" width="9.85546875" customWidth="1"/>
    <col min="12" max="12" width="9.140625" customWidth="1"/>
    <col min="13" max="13" width="12.5703125" customWidth="1"/>
    <col min="16" max="16" width="22.5703125" style="1" customWidth="1"/>
    <col min="17" max="17" width="13.5703125" style="1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7</v>
      </c>
      <c r="E1" s="2" t="s">
        <v>12</v>
      </c>
      <c r="F1" s="2" t="s">
        <v>11</v>
      </c>
      <c r="G1" s="2" t="s">
        <v>4</v>
      </c>
      <c r="H1" s="2" t="s">
        <v>17</v>
      </c>
      <c r="I1" s="2" t="s">
        <v>5</v>
      </c>
      <c r="J1" s="2" t="s">
        <v>9</v>
      </c>
      <c r="K1" s="2" t="s">
        <v>13</v>
      </c>
      <c r="L1" s="2" t="s">
        <v>14</v>
      </c>
      <c r="M1" s="2" t="s">
        <v>10</v>
      </c>
      <c r="N1" s="2" t="s">
        <v>6</v>
      </c>
      <c r="O1" s="2" t="s">
        <v>21</v>
      </c>
      <c r="P1" s="2" t="s">
        <v>22</v>
      </c>
      <c r="R1" s="2" t="s">
        <v>20</v>
      </c>
      <c r="S1" s="2" t="s">
        <v>23</v>
      </c>
    </row>
    <row r="2" spans="1:19" x14ac:dyDescent="0.25">
      <c r="A2" s="1">
        <v>0</v>
      </c>
      <c r="B2" s="3">
        <f>Start</f>
        <v>2</v>
      </c>
      <c r="C2" s="3">
        <v>0</v>
      </c>
      <c r="D2" s="3">
        <f>E2+F2</f>
        <v>-0.05</v>
      </c>
      <c r="E2" s="3">
        <f>SIGN(I2) * IF(P2&lt;0.3333,M2,0)*dV_max</f>
        <v>-0.05</v>
      </c>
      <c r="F2" s="3">
        <f>IF(P2&lt;0.5,IF(AND(ABS(J2) &gt; 1, ABS(J2)&lt;2),L2,0),M2)*dV_max*-1*SIGN(I2)</f>
        <v>0</v>
      </c>
      <c r="G2" s="3">
        <f>ABS(C2/dV_max)</f>
        <v>0</v>
      </c>
      <c r="H2" s="3">
        <f>CEILING(ABS(G2),1)*SIGN(G2)</f>
        <v>0</v>
      </c>
      <c r="I2" s="3">
        <f t="shared" ref="I2:I23" si="0">Dest-B2</f>
        <v>-1</v>
      </c>
      <c r="J2" s="3">
        <f>ABS(I2/dV_max)</f>
        <v>20</v>
      </c>
      <c r="K2" s="3">
        <f>J2-TRUNC(J2)</f>
        <v>0</v>
      </c>
      <c r="L2" s="3">
        <f>SIGN(K2) *(1-ABS(K2))</f>
        <v>0</v>
      </c>
      <c r="M2" s="3">
        <f>MIN(MAX(J2,-1), 1)</f>
        <v>1</v>
      </c>
      <c r="N2" s="3">
        <f>ABS(IF(C2&lt;&gt; 0,I2/C2,1000))</f>
        <v>1000</v>
      </c>
      <c r="O2" s="3">
        <f>CEILING(N2,1)</f>
        <v>1000</v>
      </c>
      <c r="P2" s="4">
        <f>ABS(H2/(H2+O2))</f>
        <v>0</v>
      </c>
      <c r="Q2" s="1">
        <f>IF(O2-H2&lt;=1,O2-H2, 0)</f>
        <v>0</v>
      </c>
      <c r="R2">
        <f>FLOOR(LOOKUP(ABS(I2),tGo_d,tGo_t)/2,1)</f>
        <v>3</v>
      </c>
      <c r="S2" t="str">
        <f>IF(O2-H2&gt;2,"go","stop")</f>
        <v>go</v>
      </c>
    </row>
    <row r="3" spans="1:19" x14ac:dyDescent="0.25">
      <c r="A3" s="1">
        <v>1</v>
      </c>
      <c r="B3" s="3">
        <f>B2+C2</f>
        <v>2</v>
      </c>
      <c r="C3" s="3">
        <f>C2+D2</f>
        <v>-0.05</v>
      </c>
      <c r="D3" s="3">
        <f t="shared" ref="D3:D23" si="1">E3+F3</f>
        <v>-0.05</v>
      </c>
      <c r="E3" s="3">
        <f>SIGN(I3) * IF(P3&lt;0.3333,M3,0)*dV_max</f>
        <v>-0.05</v>
      </c>
      <c r="F3" s="3">
        <f>IF(P3&lt;0.5,IF(AND(ABS(J3) &gt; 1, ABS(J3)&lt;2),L3,0),M3)*dV_max*-1*SIGN(I3)</f>
        <v>0</v>
      </c>
      <c r="G3" s="3">
        <f>ABS(C3/dV_max)</f>
        <v>1</v>
      </c>
      <c r="H3" s="3">
        <f t="shared" ref="H3:H23" si="2">CEILING(ABS(G3),1)*SIGN(G3)</f>
        <v>1</v>
      </c>
      <c r="I3" s="3">
        <f t="shared" si="0"/>
        <v>-1</v>
      </c>
      <c r="J3" s="3">
        <f>ABS(I3/dV_max)</f>
        <v>20</v>
      </c>
      <c r="K3" s="3">
        <f t="shared" ref="K3:K23" si="3">J3-TRUNC(J3)</f>
        <v>0</v>
      </c>
      <c r="L3" s="3">
        <f t="shared" ref="L3:L23" si="4">SIGN(K3) *(1-ABS(K3))</f>
        <v>0</v>
      </c>
      <c r="M3" s="3">
        <f t="shared" ref="M3:M23" si="5">MIN(MAX(J3,-1), 1)</f>
        <v>1</v>
      </c>
      <c r="N3" s="3">
        <f t="shared" ref="N3:N23" si="6">ABS(IF(C3&lt;&gt; 0,I3/C3,1000))</f>
        <v>20</v>
      </c>
      <c r="O3" s="3">
        <f t="shared" ref="O3:O34" si="7">CEILING(N3,1)</f>
        <v>20</v>
      </c>
      <c r="P3" s="4">
        <f t="shared" ref="P3:P23" si="8">ABS(H3/(H3+O3))</f>
        <v>4.7619047619047616E-2</v>
      </c>
      <c r="Q3" s="1">
        <f t="shared" ref="Q3:Q23" si="9">IF(O3-H3&lt;=1,O3-H3, 0)</f>
        <v>0</v>
      </c>
      <c r="R3">
        <f>FLOOR(LOOKUP(ABS(I3),tGo_d,tGo_t)/2,1)</f>
        <v>3</v>
      </c>
      <c r="S3" t="str">
        <f t="shared" ref="S3:S23" si="10">IF(O3-H3&gt;2,"go","stop")</f>
        <v>go</v>
      </c>
    </row>
    <row r="4" spans="1:19" x14ac:dyDescent="0.25">
      <c r="A4" s="1">
        <v>2</v>
      </c>
      <c r="B4" s="3">
        <f t="shared" ref="B4:C19" si="11">B3+C3</f>
        <v>1.95</v>
      </c>
      <c r="C4" s="3">
        <f t="shared" si="11"/>
        <v>-0.1</v>
      </c>
      <c r="D4" s="3">
        <f t="shared" si="1"/>
        <v>-0.05</v>
      </c>
      <c r="E4" s="3">
        <f>SIGN(I4) * IF(P4&lt;0.3333,M4,0)*dV_max</f>
        <v>-0.05</v>
      </c>
      <c r="F4" s="3">
        <f>IF(P4&lt;0.5,IF(AND(ABS(J4) &gt; 1, ABS(J4)&lt;2),L4,0),M4)*dV_max*-1*SIGN(I4)</f>
        <v>0</v>
      </c>
      <c r="G4" s="3">
        <f>ABS(C4/dV_max)</f>
        <v>2</v>
      </c>
      <c r="H4" s="3">
        <f t="shared" si="2"/>
        <v>2</v>
      </c>
      <c r="I4" s="3">
        <f t="shared" si="0"/>
        <v>-0.95</v>
      </c>
      <c r="J4" s="3">
        <f>ABS(I4/dV_max)</f>
        <v>18.999999999999996</v>
      </c>
      <c r="K4" s="3">
        <f t="shared" si="3"/>
        <v>0</v>
      </c>
      <c r="L4" s="3">
        <f t="shared" si="4"/>
        <v>0</v>
      </c>
      <c r="M4" s="3">
        <f t="shared" si="5"/>
        <v>1</v>
      </c>
      <c r="N4" s="3">
        <f t="shared" si="6"/>
        <v>9.4999999999999982</v>
      </c>
      <c r="O4" s="3">
        <f t="shared" si="7"/>
        <v>10</v>
      </c>
      <c r="P4" s="4">
        <f t="shared" si="8"/>
        <v>0.16666666666666666</v>
      </c>
      <c r="Q4" s="1">
        <f t="shared" si="9"/>
        <v>0</v>
      </c>
      <c r="R4">
        <f>FLOOR(LOOKUP(ABS(I4),tGo_d,tGo_t)/2,1)</f>
        <v>3</v>
      </c>
      <c r="S4" t="str">
        <f t="shared" si="10"/>
        <v>go</v>
      </c>
    </row>
    <row r="5" spans="1:19" x14ac:dyDescent="0.25">
      <c r="A5" s="1">
        <v>3</v>
      </c>
      <c r="B5" s="3">
        <f t="shared" si="11"/>
        <v>1.8499999999999999</v>
      </c>
      <c r="C5" s="3">
        <f t="shared" si="11"/>
        <v>-0.15000000000000002</v>
      </c>
      <c r="D5" s="3">
        <f t="shared" si="1"/>
        <v>0</v>
      </c>
      <c r="E5" s="3">
        <f>SIGN(I5) * IF(P5&lt;0.3333,M5,0)*dV_max</f>
        <v>0</v>
      </c>
      <c r="F5" s="3">
        <f>IF(P5&lt;0.5,IF(AND(ABS(J5) &gt; 1, ABS(J5)&lt;2),L5,0),M5)*dV_max*-1*SIGN(I5)</f>
        <v>0</v>
      </c>
      <c r="G5" s="3">
        <f>ABS(C5/dV_max)</f>
        <v>3.0000000000000004</v>
      </c>
      <c r="H5" s="3">
        <f t="shared" si="2"/>
        <v>3</v>
      </c>
      <c r="I5" s="3">
        <f t="shared" si="0"/>
        <v>-0.84999999999999987</v>
      </c>
      <c r="J5" s="3">
        <f>ABS(I5/dV_max)</f>
        <v>16.999999999999996</v>
      </c>
      <c r="K5" s="3">
        <f t="shared" si="3"/>
        <v>0</v>
      </c>
      <c r="L5" s="3">
        <f t="shared" si="4"/>
        <v>0</v>
      </c>
      <c r="M5" s="3">
        <f t="shared" si="5"/>
        <v>1</v>
      </c>
      <c r="N5" s="3">
        <f t="shared" si="6"/>
        <v>5.6666666666666652</v>
      </c>
      <c r="O5" s="3">
        <f t="shared" si="7"/>
        <v>6</v>
      </c>
      <c r="P5" s="4">
        <f t="shared" si="8"/>
        <v>0.33333333333333331</v>
      </c>
      <c r="Q5" s="1">
        <f t="shared" si="9"/>
        <v>0</v>
      </c>
      <c r="R5">
        <f>FLOOR(LOOKUP(ABS(I5),tGo_d,tGo_t)/2,1)</f>
        <v>3</v>
      </c>
      <c r="S5" t="str">
        <f t="shared" si="10"/>
        <v>go</v>
      </c>
    </row>
    <row r="6" spans="1:19" x14ac:dyDescent="0.25">
      <c r="A6" s="1">
        <v>4</v>
      </c>
      <c r="B6" s="3">
        <f t="shared" si="11"/>
        <v>1.6999999999999997</v>
      </c>
      <c r="C6" s="3">
        <f t="shared" si="11"/>
        <v>-0.15000000000000002</v>
      </c>
      <c r="D6" s="3">
        <f t="shared" si="1"/>
        <v>0</v>
      </c>
      <c r="E6" s="3">
        <f>SIGN(I6) * IF(P6&lt;0.3333,M6,0)*dV_max</f>
        <v>0</v>
      </c>
      <c r="F6" s="3">
        <f>IF(P6&lt;0.5,IF(AND(ABS(J6) &gt; 1, ABS(J6)&lt;2),L6,0),M6)*dV_max*-1*SIGN(I6)</f>
        <v>0</v>
      </c>
      <c r="G6" s="3">
        <f>ABS(C6/dV_max)</f>
        <v>3.0000000000000004</v>
      </c>
      <c r="H6" s="3">
        <f t="shared" si="2"/>
        <v>3</v>
      </c>
      <c r="I6" s="3">
        <f t="shared" si="0"/>
        <v>-0.69999999999999973</v>
      </c>
      <c r="J6" s="3">
        <f>ABS(I6/dV_max)</f>
        <v>13.999999999999995</v>
      </c>
      <c r="K6" s="3">
        <f t="shared" si="3"/>
        <v>0</v>
      </c>
      <c r="L6" s="3">
        <f t="shared" si="4"/>
        <v>0</v>
      </c>
      <c r="M6" s="3">
        <f t="shared" si="5"/>
        <v>1</v>
      </c>
      <c r="N6" s="3">
        <f t="shared" si="6"/>
        <v>4.6666666666666643</v>
      </c>
      <c r="O6" s="3">
        <f t="shared" si="7"/>
        <v>5</v>
      </c>
      <c r="P6" s="4">
        <f t="shared" si="8"/>
        <v>0.375</v>
      </c>
      <c r="Q6" s="1">
        <f t="shared" si="9"/>
        <v>0</v>
      </c>
      <c r="R6">
        <f>FLOOR(LOOKUP(ABS(I6),tGo_d,tGo_t)/2,1)</f>
        <v>2</v>
      </c>
      <c r="S6" t="str">
        <f t="shared" si="10"/>
        <v>stop</v>
      </c>
    </row>
    <row r="7" spans="1:19" x14ac:dyDescent="0.25">
      <c r="A7" s="1">
        <v>5</v>
      </c>
      <c r="B7" s="3">
        <f t="shared" si="11"/>
        <v>1.5499999999999998</v>
      </c>
      <c r="C7" s="3">
        <f t="shared" si="11"/>
        <v>-0.15000000000000002</v>
      </c>
      <c r="D7" s="3">
        <f t="shared" si="1"/>
        <v>0</v>
      </c>
      <c r="E7" s="3">
        <f>SIGN(I7) * IF(P7&lt;0.3333,M7,0)*dV_max</f>
        <v>0</v>
      </c>
      <c r="F7" s="3">
        <f>IF(P7&lt;0.5,IF(AND(ABS(J7) &gt; 1, ABS(J7)&lt;2),L7,0),M7)*dV_max*-1*SIGN(I7)</f>
        <v>0</v>
      </c>
      <c r="G7" s="3">
        <f>ABS(C7/dV_max)</f>
        <v>3.0000000000000004</v>
      </c>
      <c r="H7" s="3">
        <f t="shared" si="2"/>
        <v>3</v>
      </c>
      <c r="I7" s="3">
        <f t="shared" si="0"/>
        <v>-0.54999999999999982</v>
      </c>
      <c r="J7" s="3">
        <f>ABS(I7/dV_max)</f>
        <v>10.999999999999996</v>
      </c>
      <c r="K7" s="3">
        <f t="shared" si="3"/>
        <v>0</v>
      </c>
      <c r="L7" s="3">
        <f t="shared" si="4"/>
        <v>0</v>
      </c>
      <c r="M7" s="3">
        <f t="shared" si="5"/>
        <v>1</v>
      </c>
      <c r="N7" s="3">
        <f t="shared" si="6"/>
        <v>3.6666666666666647</v>
      </c>
      <c r="O7" s="3">
        <f t="shared" si="7"/>
        <v>4</v>
      </c>
      <c r="P7" s="4">
        <f t="shared" si="8"/>
        <v>0.42857142857142855</v>
      </c>
      <c r="Q7" s="1">
        <f t="shared" si="9"/>
        <v>1</v>
      </c>
      <c r="R7">
        <f>FLOOR(LOOKUP(ABS(I7),tGo_d,tGo_t)/2,1)</f>
        <v>2</v>
      </c>
      <c r="S7" t="str">
        <f t="shared" si="10"/>
        <v>stop</v>
      </c>
    </row>
    <row r="8" spans="1:19" x14ac:dyDescent="0.25">
      <c r="A8" s="1">
        <v>6</v>
      </c>
      <c r="B8" s="3">
        <f t="shared" si="11"/>
        <v>1.4</v>
      </c>
      <c r="C8" s="3">
        <f t="shared" si="11"/>
        <v>-0.15000000000000002</v>
      </c>
      <c r="D8" s="3">
        <f t="shared" si="1"/>
        <v>0.05</v>
      </c>
      <c r="E8" s="3">
        <f>SIGN(I8) * IF(P8&lt;0.3333,M8,0)*dV_max</f>
        <v>0</v>
      </c>
      <c r="F8" s="3">
        <f>IF(P8&lt;0.5,IF(AND(ABS(J8) &gt; 1, ABS(J8)&lt;2),L8,0),M8)*dV_max*-1*SIGN(I8)</f>
        <v>0.05</v>
      </c>
      <c r="G8" s="3">
        <f>ABS(C8/dV_max)</f>
        <v>3.0000000000000004</v>
      </c>
      <c r="H8" s="3">
        <f t="shared" si="2"/>
        <v>3</v>
      </c>
      <c r="I8" s="3">
        <f t="shared" si="0"/>
        <v>-0.39999999999999991</v>
      </c>
      <c r="J8" s="3">
        <f>ABS(I8/dV_max)</f>
        <v>7.9999999999999982</v>
      </c>
      <c r="K8" s="3">
        <f t="shared" si="3"/>
        <v>0</v>
      </c>
      <c r="L8" s="3">
        <f t="shared" si="4"/>
        <v>0</v>
      </c>
      <c r="M8" s="3">
        <f t="shared" si="5"/>
        <v>1</v>
      </c>
      <c r="N8" s="3">
        <f t="shared" si="6"/>
        <v>2.6666666666666656</v>
      </c>
      <c r="O8" s="3">
        <f t="shared" si="7"/>
        <v>3</v>
      </c>
      <c r="P8" s="4">
        <f t="shared" si="8"/>
        <v>0.5</v>
      </c>
      <c r="Q8" s="1">
        <f t="shared" si="9"/>
        <v>0</v>
      </c>
      <c r="R8">
        <f>FLOOR(LOOKUP(ABS(I8),tGo_d,tGo_t)/2,1)</f>
        <v>2</v>
      </c>
      <c r="S8" t="str">
        <f t="shared" si="10"/>
        <v>stop</v>
      </c>
    </row>
    <row r="9" spans="1:19" x14ac:dyDescent="0.25">
      <c r="A9" s="1">
        <v>7</v>
      </c>
      <c r="B9" s="3">
        <f t="shared" si="11"/>
        <v>1.25</v>
      </c>
      <c r="C9" s="3">
        <f t="shared" si="11"/>
        <v>-0.10000000000000002</v>
      </c>
      <c r="D9" s="3">
        <f t="shared" si="1"/>
        <v>0</v>
      </c>
      <c r="E9" s="3">
        <f>SIGN(I9) * IF(P9&lt;0.3333,M9,0)*dV_max</f>
        <v>0</v>
      </c>
      <c r="F9" s="3">
        <f>IF(P9&lt;0.5,IF(AND(ABS(J9) &gt; 1, ABS(J9)&lt;2),L9,0),M9)*dV_max*-1*SIGN(I9)</f>
        <v>0</v>
      </c>
      <c r="G9" s="3">
        <f>ABS(C9/dV_max)</f>
        <v>2.0000000000000004</v>
      </c>
      <c r="H9" s="3">
        <f t="shared" si="2"/>
        <v>2</v>
      </c>
      <c r="I9" s="3">
        <f t="shared" si="0"/>
        <v>-0.25</v>
      </c>
      <c r="J9" s="3">
        <f>ABS(I9/dV_max)</f>
        <v>5</v>
      </c>
      <c r="K9" s="3">
        <f t="shared" si="3"/>
        <v>0</v>
      </c>
      <c r="L9" s="3">
        <f t="shared" si="4"/>
        <v>0</v>
      </c>
      <c r="M9" s="3">
        <f t="shared" si="5"/>
        <v>1</v>
      </c>
      <c r="N9" s="3">
        <f t="shared" si="6"/>
        <v>2.4999999999999996</v>
      </c>
      <c r="O9" s="3">
        <f t="shared" si="7"/>
        <v>3</v>
      </c>
      <c r="P9" s="4">
        <f t="shared" si="8"/>
        <v>0.4</v>
      </c>
      <c r="Q9" s="1">
        <f t="shared" si="9"/>
        <v>1</v>
      </c>
      <c r="R9">
        <f>FLOOR(LOOKUP(ABS(I9),tGo_d,tGo_t)/2,1)</f>
        <v>1</v>
      </c>
      <c r="S9" t="str">
        <f t="shared" si="10"/>
        <v>stop</v>
      </c>
    </row>
    <row r="10" spans="1:19" x14ac:dyDescent="0.25">
      <c r="A10" s="1">
        <v>8</v>
      </c>
      <c r="B10" s="3">
        <f t="shared" si="11"/>
        <v>1.1499999999999999</v>
      </c>
      <c r="C10" s="3">
        <f t="shared" si="11"/>
        <v>-0.10000000000000002</v>
      </c>
      <c r="D10" s="3">
        <f t="shared" si="1"/>
        <v>0.05</v>
      </c>
      <c r="E10" s="3">
        <f>SIGN(I10) * IF(P10&lt;0.3333,M10,0)*dV_max</f>
        <v>0</v>
      </c>
      <c r="F10" s="3">
        <f>IF(P10&lt;0.5,IF(AND(ABS(J10) &gt; 1, ABS(J10)&lt;2),L10,0),M10)*dV_max*-1*SIGN(I10)</f>
        <v>0.05</v>
      </c>
      <c r="G10" s="3">
        <f>ABS(C10/dV_max)</f>
        <v>2.0000000000000004</v>
      </c>
      <c r="H10" s="3">
        <f t="shared" si="2"/>
        <v>2</v>
      </c>
      <c r="I10" s="3">
        <f t="shared" si="0"/>
        <v>-0.14999999999999991</v>
      </c>
      <c r="J10" s="3">
        <f>ABS(I10/dV_max)</f>
        <v>2.9999999999999982</v>
      </c>
      <c r="K10" s="3">
        <f t="shared" si="3"/>
        <v>0</v>
      </c>
      <c r="L10" s="3">
        <f t="shared" si="4"/>
        <v>0</v>
      </c>
      <c r="M10" s="3">
        <f t="shared" si="5"/>
        <v>1</v>
      </c>
      <c r="N10" s="3">
        <f t="shared" si="6"/>
        <v>1.4999999999999989</v>
      </c>
      <c r="O10" s="3">
        <f t="shared" si="7"/>
        <v>2</v>
      </c>
      <c r="P10" s="4">
        <f t="shared" si="8"/>
        <v>0.5</v>
      </c>
      <c r="Q10" s="1">
        <f t="shared" si="9"/>
        <v>0</v>
      </c>
      <c r="R10">
        <f>FLOOR(LOOKUP(ABS(I10),tGo_d,tGo_t)/2,1)</f>
        <v>1</v>
      </c>
      <c r="S10" t="str">
        <f t="shared" si="10"/>
        <v>stop</v>
      </c>
    </row>
    <row r="11" spans="1:19" x14ac:dyDescent="0.25">
      <c r="A11" s="1">
        <v>9</v>
      </c>
      <c r="B11" s="3">
        <f t="shared" si="11"/>
        <v>1.0499999999999998</v>
      </c>
      <c r="C11" s="3">
        <f t="shared" si="11"/>
        <v>-5.0000000000000017E-2</v>
      </c>
      <c r="D11" s="3">
        <f t="shared" si="1"/>
        <v>4.9999999999999822E-2</v>
      </c>
      <c r="E11" s="3">
        <f>SIGN(I11) * IF(P11&lt;0.3333,M11,0)*dV_max</f>
        <v>0</v>
      </c>
      <c r="F11" s="3">
        <f>IF(P11&lt;0.5,IF(AND(ABS(J11) &gt; 1, ABS(J11)&lt;2),L11,0),M11)*dV_max*-1*SIGN(I11)</f>
        <v>4.9999999999999822E-2</v>
      </c>
      <c r="G11" s="3">
        <f>ABS(C11/dV_max)</f>
        <v>1.0000000000000002</v>
      </c>
      <c r="H11" s="3">
        <f t="shared" si="2"/>
        <v>1</v>
      </c>
      <c r="I11" s="3">
        <f t="shared" si="0"/>
        <v>-4.9999999999999822E-2</v>
      </c>
      <c r="J11" s="3">
        <f>ABS(I11/dV_max)</f>
        <v>0.99999999999999645</v>
      </c>
      <c r="K11" s="3">
        <f t="shared" si="3"/>
        <v>0.99999999999999645</v>
      </c>
      <c r="L11" s="3">
        <f t="shared" si="4"/>
        <v>3.5527136788005009E-15</v>
      </c>
      <c r="M11" s="3">
        <f t="shared" si="5"/>
        <v>0.99999999999999645</v>
      </c>
      <c r="N11" s="3">
        <f t="shared" si="6"/>
        <v>0.99999999999999611</v>
      </c>
      <c r="O11" s="3">
        <f t="shared" si="7"/>
        <v>1</v>
      </c>
      <c r="P11" s="4">
        <f t="shared" si="8"/>
        <v>0.5</v>
      </c>
      <c r="Q11" s="1">
        <f t="shared" si="9"/>
        <v>0</v>
      </c>
      <c r="R11">
        <f>FLOOR(LOOKUP(ABS(I11),tGo_d,tGo_t)/2,1)</f>
        <v>0</v>
      </c>
      <c r="S11" t="str">
        <f t="shared" si="10"/>
        <v>stop</v>
      </c>
    </row>
    <row r="12" spans="1:19" x14ac:dyDescent="0.25">
      <c r="A12" s="1">
        <v>10</v>
      </c>
      <c r="B12" s="3">
        <f t="shared" si="11"/>
        <v>0.99999999999999978</v>
      </c>
      <c r="C12" s="3">
        <f t="shared" si="11"/>
        <v>-1.9428902930940239E-16</v>
      </c>
      <c r="D12" s="3">
        <f t="shared" si="1"/>
        <v>0</v>
      </c>
      <c r="E12" s="3">
        <f>SIGN(I12) * IF(P12&lt;0.3333,M12,0)*dV_max</f>
        <v>0</v>
      </c>
      <c r="F12" s="3">
        <f>IF(P12&lt;0.5,IF(AND(ABS(J12) &gt; 1, ABS(J12)&lt;2),L12,0),M12)*dV_max*-1*SIGN(I12)</f>
        <v>0</v>
      </c>
      <c r="G12" s="3">
        <f>ABS(C12/dV_max)</f>
        <v>3.8857805861880479E-15</v>
      </c>
      <c r="H12" s="3">
        <f t="shared" si="2"/>
        <v>1</v>
      </c>
      <c r="I12" s="3">
        <f t="shared" si="0"/>
        <v>0</v>
      </c>
      <c r="J12" s="3">
        <f>ABS(I12/dV_max)</f>
        <v>0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>
        <f t="shared" si="6"/>
        <v>0</v>
      </c>
      <c r="O12" s="3">
        <f t="shared" si="7"/>
        <v>0</v>
      </c>
      <c r="P12" s="4">
        <f t="shared" si="8"/>
        <v>1</v>
      </c>
      <c r="Q12" s="1">
        <f t="shared" si="9"/>
        <v>-1</v>
      </c>
      <c r="R12">
        <f>FLOOR(LOOKUP(ABS(I12),tGo_d,tGo_t)/2,1)</f>
        <v>0</v>
      </c>
      <c r="S12" t="str">
        <f t="shared" si="10"/>
        <v>stop</v>
      </c>
    </row>
    <row r="13" spans="1:19" x14ac:dyDescent="0.25">
      <c r="A13" s="1">
        <v>11</v>
      </c>
      <c r="B13" s="3">
        <f t="shared" si="11"/>
        <v>0.99999999999999956</v>
      </c>
      <c r="C13" s="3">
        <f t="shared" si="11"/>
        <v>-1.9428902930940239E-16</v>
      </c>
      <c r="D13" s="3">
        <f t="shared" si="1"/>
        <v>0</v>
      </c>
      <c r="E13" s="3">
        <f>SIGN(I13) * IF(P13&lt;0.3333,M13,0)*dV_max</f>
        <v>0</v>
      </c>
      <c r="F13" s="3">
        <f>IF(P13&lt;0.5,IF(AND(ABS(J13) &gt; 1, ABS(J13)&lt;2),L13,0),M13)*dV_max*-1*SIGN(I13)</f>
        <v>0</v>
      </c>
      <c r="G13" s="3">
        <f>ABS(C13/dV_max)</f>
        <v>3.8857805861880479E-15</v>
      </c>
      <c r="H13" s="3">
        <f t="shared" si="2"/>
        <v>1</v>
      </c>
      <c r="I13" s="3">
        <f t="shared" si="0"/>
        <v>0</v>
      </c>
      <c r="J13" s="3">
        <f>ABS(I13/dV_max)</f>
        <v>0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>
        <f t="shared" si="6"/>
        <v>0</v>
      </c>
      <c r="O13" s="3">
        <f t="shared" si="7"/>
        <v>0</v>
      </c>
      <c r="P13" s="4">
        <f t="shared" si="8"/>
        <v>1</v>
      </c>
      <c r="Q13" s="1">
        <f t="shared" si="9"/>
        <v>-1</v>
      </c>
      <c r="R13">
        <f>FLOOR(LOOKUP(ABS(I13),tGo_d,tGo_t)/2,1)</f>
        <v>0</v>
      </c>
      <c r="S13" t="str">
        <f t="shared" si="10"/>
        <v>stop</v>
      </c>
    </row>
    <row r="14" spans="1:19" x14ac:dyDescent="0.25">
      <c r="A14" s="1">
        <v>12</v>
      </c>
      <c r="B14" s="3">
        <f t="shared" si="11"/>
        <v>0.99999999999999933</v>
      </c>
      <c r="C14" s="3">
        <f t="shared" si="11"/>
        <v>-1.9428902930940239E-16</v>
      </c>
      <c r="D14" s="3">
        <f t="shared" si="1"/>
        <v>0</v>
      </c>
      <c r="E14" s="3">
        <f>SIGN(I14) * IF(P14&lt;0.3333,M14,0)*dV_max</f>
        <v>0</v>
      </c>
      <c r="F14" s="3">
        <f>IF(P14&lt;0.5,IF(AND(ABS(J14) &gt; 1, ABS(J14)&lt;2),L14,0),M14)*dV_max*-1*SIGN(I14)</f>
        <v>0</v>
      </c>
      <c r="G14" s="3">
        <f>ABS(C14/dV_max)</f>
        <v>3.8857805861880479E-15</v>
      </c>
      <c r="H14" s="3">
        <f t="shared" si="2"/>
        <v>1</v>
      </c>
      <c r="I14" s="3">
        <f t="shared" si="0"/>
        <v>0</v>
      </c>
      <c r="J14" s="3">
        <f>ABS(I14/dV_max)</f>
        <v>0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>
        <f t="shared" si="6"/>
        <v>0</v>
      </c>
      <c r="O14" s="3">
        <f t="shared" si="7"/>
        <v>0</v>
      </c>
      <c r="P14" s="4">
        <f t="shared" si="8"/>
        <v>1</v>
      </c>
      <c r="Q14" s="1">
        <f t="shared" si="9"/>
        <v>-1</v>
      </c>
      <c r="R14">
        <f>FLOOR(LOOKUP(ABS(I14),tGo_d,tGo_t)/2,1)</f>
        <v>0</v>
      </c>
      <c r="S14" t="str">
        <f t="shared" si="10"/>
        <v>stop</v>
      </c>
    </row>
    <row r="15" spans="1:19" x14ac:dyDescent="0.25">
      <c r="A15" s="1">
        <v>13</v>
      </c>
      <c r="B15" s="3">
        <f t="shared" si="11"/>
        <v>0.99999999999999911</v>
      </c>
      <c r="C15" s="3">
        <f t="shared" si="11"/>
        <v>-1.9428902930940239E-16</v>
      </c>
      <c r="D15" s="3">
        <f t="shared" si="1"/>
        <v>0</v>
      </c>
      <c r="E15" s="3">
        <f>SIGN(I15) * IF(P15&lt;0.3333,M15,0)*dV_max</f>
        <v>0</v>
      </c>
      <c r="F15" s="3">
        <f>IF(P15&lt;0.5,IF(AND(ABS(J15) &gt; 1, ABS(J15)&lt;2),L15,0),M15)*dV_max*-1*SIGN(I15)</f>
        <v>0</v>
      </c>
      <c r="G15" s="3">
        <f>ABS(C15/dV_max)</f>
        <v>3.8857805861880479E-15</v>
      </c>
      <c r="H15" s="3">
        <f t="shared" si="2"/>
        <v>1</v>
      </c>
      <c r="I15" s="3">
        <f t="shared" si="0"/>
        <v>0</v>
      </c>
      <c r="J15" s="3">
        <f>ABS(I15/dV_max)</f>
        <v>0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>
        <f t="shared" si="6"/>
        <v>0</v>
      </c>
      <c r="O15" s="3">
        <f t="shared" si="7"/>
        <v>0</v>
      </c>
      <c r="P15" s="4">
        <f t="shared" si="8"/>
        <v>1</v>
      </c>
      <c r="Q15" s="1">
        <f t="shared" si="9"/>
        <v>-1</v>
      </c>
      <c r="R15">
        <f>FLOOR(LOOKUP(ABS(I15),tGo_d,tGo_t)/2,1)</f>
        <v>0</v>
      </c>
      <c r="S15" t="str">
        <f t="shared" si="10"/>
        <v>stop</v>
      </c>
    </row>
    <row r="16" spans="1:19" x14ac:dyDescent="0.25">
      <c r="A16" s="1">
        <v>14</v>
      </c>
      <c r="B16" s="3">
        <f t="shared" si="11"/>
        <v>0.99999999999999889</v>
      </c>
      <c r="C16" s="3">
        <f t="shared" si="11"/>
        <v>-1.9428902930940239E-16</v>
      </c>
      <c r="D16" s="3">
        <f t="shared" si="1"/>
        <v>0</v>
      </c>
      <c r="E16" s="3">
        <f>SIGN(I16) * IF(P16&lt;0.3333,M16,0)*dV_max</f>
        <v>0</v>
      </c>
      <c r="F16" s="3">
        <f>IF(P16&lt;0.5,IF(AND(ABS(J16) &gt; 1, ABS(J16)&lt;2),L16,0),M16)*dV_max*-1*SIGN(I16)</f>
        <v>0</v>
      </c>
      <c r="G16" s="3">
        <f>ABS(C16/dV_max)</f>
        <v>3.8857805861880479E-15</v>
      </c>
      <c r="H16" s="3">
        <f t="shared" si="2"/>
        <v>1</v>
      </c>
      <c r="I16" s="3">
        <f t="shared" si="0"/>
        <v>0</v>
      </c>
      <c r="J16" s="3">
        <f>ABS(I16/dV_max)</f>
        <v>0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>
        <f t="shared" si="6"/>
        <v>0</v>
      </c>
      <c r="O16" s="3">
        <f t="shared" si="7"/>
        <v>0</v>
      </c>
      <c r="P16" s="4">
        <f t="shared" si="8"/>
        <v>1</v>
      </c>
      <c r="Q16" s="1">
        <f t="shared" si="9"/>
        <v>-1</v>
      </c>
      <c r="R16">
        <f>FLOOR(LOOKUP(ABS(I16),tGo_d,tGo_t)/2,1)</f>
        <v>0</v>
      </c>
      <c r="S16" t="str">
        <f t="shared" si="10"/>
        <v>stop</v>
      </c>
    </row>
    <row r="17" spans="1:19" x14ac:dyDescent="0.25">
      <c r="A17" s="1">
        <v>15</v>
      </c>
      <c r="B17" s="3">
        <f t="shared" si="11"/>
        <v>0.99999999999999867</v>
      </c>
      <c r="C17" s="3">
        <f t="shared" si="11"/>
        <v>-1.9428902930940239E-16</v>
      </c>
      <c r="D17" s="3">
        <f t="shared" si="1"/>
        <v>0</v>
      </c>
      <c r="E17" s="3">
        <f>SIGN(I17) * IF(P17&lt;0.3333,M17,0)*dV_max</f>
        <v>0</v>
      </c>
      <c r="F17" s="3">
        <f>IF(P17&lt;0.5,IF(AND(ABS(J17) &gt; 1, ABS(J17)&lt;2),L17,0),M17)*dV_max*-1*SIGN(I17)</f>
        <v>0</v>
      </c>
      <c r="G17" s="3">
        <f>ABS(C17/dV_max)</f>
        <v>3.8857805861880479E-15</v>
      </c>
      <c r="H17" s="3">
        <f t="shared" si="2"/>
        <v>1</v>
      </c>
      <c r="I17" s="3">
        <f t="shared" si="0"/>
        <v>0</v>
      </c>
      <c r="J17" s="3">
        <f>ABS(I17/dV_max)</f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>
        <f t="shared" si="6"/>
        <v>0</v>
      </c>
      <c r="O17" s="3">
        <f t="shared" si="7"/>
        <v>0</v>
      </c>
      <c r="P17" s="4">
        <f t="shared" si="8"/>
        <v>1</v>
      </c>
      <c r="Q17" s="1">
        <f t="shared" si="9"/>
        <v>-1</v>
      </c>
      <c r="R17">
        <f>FLOOR(LOOKUP(ABS(I17),tGo_d,tGo_t)/2,1)</f>
        <v>0</v>
      </c>
      <c r="S17" t="str">
        <f t="shared" si="10"/>
        <v>stop</v>
      </c>
    </row>
    <row r="18" spans="1:19" x14ac:dyDescent="0.25">
      <c r="A18" s="1">
        <v>16</v>
      </c>
      <c r="B18" s="3">
        <f t="shared" si="11"/>
        <v>0.99999999999999845</v>
      </c>
      <c r="C18" s="3">
        <f t="shared" si="11"/>
        <v>-1.9428902930940239E-16</v>
      </c>
      <c r="D18" s="3">
        <f t="shared" si="1"/>
        <v>0</v>
      </c>
      <c r="E18" s="3">
        <f>SIGN(I18) * IF(P18&lt;0.3333,M18,0)*dV_max</f>
        <v>0</v>
      </c>
      <c r="F18" s="3">
        <f>IF(P18&lt;0.5,IF(AND(ABS(J18) &gt; 1, ABS(J18)&lt;2),L18,0),M18)*dV_max*-1*SIGN(I18)</f>
        <v>0</v>
      </c>
      <c r="G18" s="3">
        <f>ABS(C18/dV_max)</f>
        <v>3.8857805861880479E-15</v>
      </c>
      <c r="H18" s="3">
        <f t="shared" si="2"/>
        <v>1</v>
      </c>
      <c r="I18" s="3">
        <f t="shared" si="0"/>
        <v>0</v>
      </c>
      <c r="J18" s="3">
        <f>ABS(I18/dV_max)</f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>
        <f t="shared" si="6"/>
        <v>0</v>
      </c>
      <c r="O18" s="3">
        <f t="shared" si="7"/>
        <v>0</v>
      </c>
      <c r="P18" s="4">
        <f t="shared" si="8"/>
        <v>1</v>
      </c>
      <c r="Q18" s="1">
        <f t="shared" si="9"/>
        <v>-1</v>
      </c>
      <c r="R18">
        <f>FLOOR(LOOKUP(ABS(I18),tGo_d,tGo_t)/2,1)</f>
        <v>0</v>
      </c>
      <c r="S18" t="str">
        <f t="shared" si="10"/>
        <v>stop</v>
      </c>
    </row>
    <row r="19" spans="1:19" x14ac:dyDescent="0.25">
      <c r="A19" s="1">
        <v>17</v>
      </c>
      <c r="B19" s="3">
        <f t="shared" si="11"/>
        <v>0.99999999999999822</v>
      </c>
      <c r="C19" s="3">
        <f t="shared" si="11"/>
        <v>-1.9428902930940239E-16</v>
      </c>
      <c r="D19" s="3">
        <f t="shared" si="1"/>
        <v>1.7763568394002505E-15</v>
      </c>
      <c r="E19" s="3">
        <f>SIGN(I19) * IF(P19&lt;0.3333,M19,0)*dV_max</f>
        <v>1.7763568394002505E-15</v>
      </c>
      <c r="F19" s="3">
        <f>IF(P19&lt;0.5,IF(AND(ABS(J19) &gt; 1, ABS(J19)&lt;2),L19,0),M19)*dV_max*-1*SIGN(I19)</f>
        <v>0</v>
      </c>
      <c r="G19" s="3">
        <f>ABS(C19/dV_max)</f>
        <v>3.8857805861880479E-15</v>
      </c>
      <c r="H19" s="3">
        <f t="shared" si="2"/>
        <v>1</v>
      </c>
      <c r="I19" s="3">
        <f t="shared" si="0"/>
        <v>1.7763568394002505E-15</v>
      </c>
      <c r="J19" s="3">
        <f>ABS(I19/dV_max)</f>
        <v>3.5527136788005009E-14</v>
      </c>
      <c r="K19" s="3">
        <f t="shared" si="3"/>
        <v>3.5527136788005009E-14</v>
      </c>
      <c r="L19" s="3">
        <f t="shared" si="4"/>
        <v>0.99999999999996447</v>
      </c>
      <c r="M19" s="3">
        <f t="shared" si="5"/>
        <v>3.5527136788005009E-14</v>
      </c>
      <c r="N19" s="3">
        <f t="shared" si="6"/>
        <v>9.1428571428571423</v>
      </c>
      <c r="O19" s="3">
        <f t="shared" si="7"/>
        <v>10</v>
      </c>
      <c r="P19" s="4">
        <f t="shared" si="8"/>
        <v>9.0909090909090912E-2</v>
      </c>
      <c r="Q19" s="1">
        <f t="shared" si="9"/>
        <v>0</v>
      </c>
      <c r="R19">
        <f>FLOOR(LOOKUP(ABS(I19),tGo_d,tGo_t)/2,1)</f>
        <v>0</v>
      </c>
      <c r="S19" t="str">
        <f t="shared" si="10"/>
        <v>go</v>
      </c>
    </row>
    <row r="20" spans="1:19" x14ac:dyDescent="0.25">
      <c r="A20" s="1">
        <v>18</v>
      </c>
      <c r="B20" s="3">
        <f t="shared" ref="B20:C23" si="12">B19+C19</f>
        <v>0.999999999999998</v>
      </c>
      <c r="C20" s="3">
        <f t="shared" si="12"/>
        <v>1.5820678100908481E-15</v>
      </c>
      <c r="D20" s="3">
        <f t="shared" si="1"/>
        <v>0</v>
      </c>
      <c r="E20" s="3">
        <f>SIGN(I20) * IF(P20&lt;0.3333,M20,0)*dV_max</f>
        <v>0</v>
      </c>
      <c r="F20" s="3">
        <f>IF(P20&lt;0.5,IF(AND(ABS(J20) &gt; 1, ABS(J20)&lt;2),L20,0),M20)*dV_max*-1*SIGN(I20)</f>
        <v>0</v>
      </c>
      <c r="G20" s="3">
        <f>ABS(C20/dV_max)</f>
        <v>3.1641356201816961E-14</v>
      </c>
      <c r="H20" s="3">
        <f t="shared" si="2"/>
        <v>1</v>
      </c>
      <c r="I20" s="3">
        <f t="shared" si="0"/>
        <v>1.9984014443252818E-15</v>
      </c>
      <c r="J20" s="3">
        <f>ABS(I20/dV_max)</f>
        <v>3.9968028886505635E-14</v>
      </c>
      <c r="K20" s="3">
        <f t="shared" si="3"/>
        <v>3.9968028886505635E-14</v>
      </c>
      <c r="L20" s="3">
        <f t="shared" si="4"/>
        <v>0.99999999999996003</v>
      </c>
      <c r="M20" s="3">
        <f t="shared" si="5"/>
        <v>3.9968028886505635E-14</v>
      </c>
      <c r="N20" s="3">
        <f t="shared" si="6"/>
        <v>1.263157894736842</v>
      </c>
      <c r="O20" s="3">
        <f t="shared" si="7"/>
        <v>2</v>
      </c>
      <c r="P20" s="4">
        <f t="shared" si="8"/>
        <v>0.33333333333333331</v>
      </c>
      <c r="Q20" s="1">
        <f t="shared" si="9"/>
        <v>1</v>
      </c>
      <c r="R20">
        <f>FLOOR(LOOKUP(ABS(I20),tGo_d,tGo_t)/2,1)</f>
        <v>0</v>
      </c>
      <c r="S20" t="str">
        <f t="shared" si="10"/>
        <v>stop</v>
      </c>
    </row>
    <row r="21" spans="1:19" x14ac:dyDescent="0.25">
      <c r="A21" s="1">
        <v>19</v>
      </c>
      <c r="B21" s="3">
        <f t="shared" si="12"/>
        <v>0.99999999999999956</v>
      </c>
      <c r="C21" s="3">
        <f t="shared" si="12"/>
        <v>1.5820678100908481E-15</v>
      </c>
      <c r="D21" s="3">
        <f t="shared" si="1"/>
        <v>0</v>
      </c>
      <c r="E21" s="3">
        <f>SIGN(I21) * IF(P21&lt;0.3333,M21,0)*dV_max</f>
        <v>0</v>
      </c>
      <c r="F21" s="3">
        <f>IF(P21&lt;0.5,IF(AND(ABS(J21) &gt; 1, ABS(J21)&lt;2),L21,0),M21)*dV_max*-1*SIGN(I21)</f>
        <v>0</v>
      </c>
      <c r="G21" s="3">
        <f>ABS(C21/dV_max)</f>
        <v>3.1641356201816961E-14</v>
      </c>
      <c r="H21" s="3">
        <f t="shared" si="2"/>
        <v>1</v>
      </c>
      <c r="I21" s="3">
        <f t="shared" si="0"/>
        <v>0</v>
      </c>
      <c r="J21" s="3">
        <f>ABS(I21/dV_max)</f>
        <v>0</v>
      </c>
      <c r="K21" s="3">
        <f t="shared" si="3"/>
        <v>0</v>
      </c>
      <c r="L21" s="3">
        <f t="shared" si="4"/>
        <v>0</v>
      </c>
      <c r="M21" s="3">
        <f t="shared" si="5"/>
        <v>0</v>
      </c>
      <c r="N21" s="3">
        <f t="shared" si="6"/>
        <v>0</v>
      </c>
      <c r="O21" s="3">
        <f t="shared" si="7"/>
        <v>0</v>
      </c>
      <c r="P21" s="4">
        <f t="shared" si="8"/>
        <v>1</v>
      </c>
      <c r="Q21" s="1">
        <f t="shared" si="9"/>
        <v>-1</v>
      </c>
      <c r="R21">
        <f>FLOOR(LOOKUP(ABS(I21),tGo_d,tGo_t)/2,1)</f>
        <v>0</v>
      </c>
      <c r="S21" t="str">
        <f t="shared" si="10"/>
        <v>stop</v>
      </c>
    </row>
    <row r="22" spans="1:19" x14ac:dyDescent="0.25">
      <c r="A22" s="1">
        <v>20</v>
      </c>
      <c r="B22" s="3">
        <f t="shared" si="12"/>
        <v>1.0000000000000011</v>
      </c>
      <c r="C22" s="3">
        <f t="shared" si="12"/>
        <v>1.5820678100908481E-15</v>
      </c>
      <c r="D22" s="3">
        <f t="shared" si="1"/>
        <v>0</v>
      </c>
      <c r="E22" s="3">
        <f>SIGN(I22) * IF(P22&lt;0.3333,M22,0)*dV_max</f>
        <v>0</v>
      </c>
      <c r="F22" s="3">
        <f>IF(P22&lt;0.5,IF(AND(ABS(J22) &gt; 1, ABS(J22)&lt;2),L22,0),M22)*dV_max*-1*SIGN(I22)</f>
        <v>0</v>
      </c>
      <c r="G22" s="3">
        <f>ABS(C22/dV_max)</f>
        <v>3.1641356201816961E-14</v>
      </c>
      <c r="H22" s="3">
        <f t="shared" si="2"/>
        <v>1</v>
      </c>
      <c r="I22" s="3">
        <f t="shared" si="0"/>
        <v>0</v>
      </c>
      <c r="J22" s="3">
        <f>ABS(I22/dV_max)</f>
        <v>0</v>
      </c>
      <c r="K22" s="3">
        <f t="shared" si="3"/>
        <v>0</v>
      </c>
      <c r="L22" s="3">
        <f t="shared" si="4"/>
        <v>0</v>
      </c>
      <c r="M22" s="3">
        <f t="shared" si="5"/>
        <v>0</v>
      </c>
      <c r="N22" s="3">
        <f t="shared" si="6"/>
        <v>0</v>
      </c>
      <c r="O22" s="3">
        <f t="shared" si="7"/>
        <v>0</v>
      </c>
      <c r="P22" s="4">
        <f t="shared" si="8"/>
        <v>1</v>
      </c>
      <c r="Q22" s="1">
        <f t="shared" si="9"/>
        <v>-1</v>
      </c>
      <c r="R22">
        <f>FLOOR(LOOKUP(ABS(I22),tGo_d,tGo_t)/2,1)</f>
        <v>0</v>
      </c>
      <c r="S22" t="str">
        <f t="shared" si="10"/>
        <v>stop</v>
      </c>
    </row>
    <row r="23" spans="1:19" x14ac:dyDescent="0.25">
      <c r="A23" s="1">
        <v>21</v>
      </c>
      <c r="B23" s="3">
        <f t="shared" si="12"/>
        <v>1.0000000000000027</v>
      </c>
      <c r="C23" s="3">
        <f t="shared" si="12"/>
        <v>1.5820678100908481E-15</v>
      </c>
      <c r="D23" s="3">
        <f t="shared" si="1"/>
        <v>0</v>
      </c>
      <c r="E23" s="3">
        <f>SIGN(I23) * IF(P23&lt;0.3333,M23,0)*dV_max</f>
        <v>0</v>
      </c>
      <c r="F23" s="3">
        <f>IF(P23&lt;0.5,IF(AND(ABS(J23) &gt; 1, ABS(J23)&lt;2),L23,0),M23)*dV_max*-1*SIGN(I23)</f>
        <v>0</v>
      </c>
      <c r="G23" s="3">
        <f>ABS(C23/dV_max)</f>
        <v>3.1641356201816961E-14</v>
      </c>
      <c r="H23" s="3">
        <f t="shared" si="2"/>
        <v>1</v>
      </c>
      <c r="I23" s="3">
        <f t="shared" si="0"/>
        <v>-2.6645352591003757E-15</v>
      </c>
      <c r="J23" s="3">
        <f>ABS(I23/dV_max)</f>
        <v>5.3290705182007514E-14</v>
      </c>
      <c r="K23" s="3">
        <f t="shared" si="3"/>
        <v>5.3290705182007514E-14</v>
      </c>
      <c r="L23" s="3">
        <f t="shared" si="4"/>
        <v>0.99999999999994671</v>
      </c>
      <c r="M23" s="3">
        <f t="shared" si="5"/>
        <v>5.3290705182007514E-14</v>
      </c>
      <c r="N23" s="3">
        <f t="shared" si="6"/>
        <v>1.6842105263157894</v>
      </c>
      <c r="O23" s="3">
        <f t="shared" si="7"/>
        <v>2</v>
      </c>
      <c r="P23" s="4">
        <f t="shared" si="8"/>
        <v>0.33333333333333331</v>
      </c>
      <c r="Q23" s="1">
        <f t="shared" si="9"/>
        <v>1</v>
      </c>
      <c r="R23">
        <f>FLOOR(LOOKUP(ABS(I23),tGo_d,tGo_t)/2,1)</f>
        <v>0</v>
      </c>
      <c r="S23" t="str">
        <f t="shared" si="10"/>
        <v>stop</v>
      </c>
    </row>
    <row r="24" spans="1:19" x14ac:dyDescent="0.25">
      <c r="A24" s="1">
        <v>22</v>
      </c>
      <c r="B24" s="3">
        <f t="shared" ref="B24:B34" si="13">B23+C23</f>
        <v>1.0000000000000042</v>
      </c>
      <c r="C24" s="3">
        <f t="shared" ref="C24:C34" si="14">C23+D23</f>
        <v>1.5820678100908481E-15</v>
      </c>
      <c r="D24" s="3">
        <f t="shared" ref="D24:D34" si="15">E24+F24</f>
        <v>-4.2188474935755949E-15</v>
      </c>
      <c r="E24" s="3">
        <f>SIGN(I24) * IF(P24&lt;0.3333,M24,0)*dV_max</f>
        <v>-4.2188474935755949E-15</v>
      </c>
      <c r="F24" s="3">
        <f>IF(P24&lt;0.5,IF(AND(ABS(J24) &gt; 1, ABS(J24)&lt;2),L24,0),M24)*dV_max*-1*SIGN(I24)</f>
        <v>0</v>
      </c>
      <c r="G24" s="3">
        <f>ABS(C24/dV_max)</f>
        <v>3.1641356201816961E-14</v>
      </c>
      <c r="H24" s="3">
        <f t="shared" ref="H24:H34" si="16">CEILING(ABS(G24),1)*SIGN(G24)</f>
        <v>1</v>
      </c>
      <c r="I24" s="3">
        <f t="shared" ref="I24:I34" si="17">Dest-B24</f>
        <v>-4.2188474935755949E-15</v>
      </c>
      <c r="J24" s="3">
        <f>ABS(I24/dV_max)</f>
        <v>8.4376949871511897E-14</v>
      </c>
      <c r="K24" s="3">
        <f t="shared" ref="K24:K34" si="18">J24-TRUNC(J24)</f>
        <v>8.4376949871511897E-14</v>
      </c>
      <c r="L24" s="3">
        <f t="shared" ref="L24:L34" si="19">SIGN(K24) *(1-ABS(K24))</f>
        <v>0.99999999999991562</v>
      </c>
      <c r="M24" s="3">
        <f t="shared" ref="M24:M34" si="20">MIN(MAX(J24,-1), 1)</f>
        <v>8.4376949871511897E-14</v>
      </c>
      <c r="N24" s="3">
        <f t="shared" ref="N24:N34" si="21">ABS(IF(C24&lt;&gt; 0,I24/C24,1000))</f>
        <v>2.6666666666666665</v>
      </c>
      <c r="O24" s="3">
        <f t="shared" si="7"/>
        <v>3</v>
      </c>
      <c r="P24" s="4">
        <f t="shared" ref="P24:P34" si="22">ABS(H24/(H24+O24))</f>
        <v>0.25</v>
      </c>
      <c r="Q24" s="1">
        <f t="shared" ref="Q24:Q34" si="23">IF(O24-H24&lt;=1,O24-H24, 0)</f>
        <v>0</v>
      </c>
      <c r="R24">
        <f>FLOOR(LOOKUP(ABS(I24),tGo_d,tGo_t)/2,1)</f>
        <v>0</v>
      </c>
      <c r="S24" t="str">
        <f t="shared" ref="S24:S34" si="24">IF(O24-H24&gt;2,"go","stop")</f>
        <v>stop</v>
      </c>
    </row>
    <row r="25" spans="1:19" x14ac:dyDescent="0.25">
      <c r="A25" s="1">
        <v>23</v>
      </c>
      <c r="B25" s="3">
        <f t="shared" si="13"/>
        <v>1.0000000000000058</v>
      </c>
      <c r="C25" s="3">
        <f t="shared" si="14"/>
        <v>-2.6367796834847468E-15</v>
      </c>
      <c r="D25" s="3">
        <f t="shared" si="15"/>
        <v>-5.773159728050814E-15</v>
      </c>
      <c r="E25" s="3">
        <f>SIGN(I25) * IF(P25&lt;0.3333,M25,0)*dV_max</f>
        <v>-5.773159728050814E-15</v>
      </c>
      <c r="F25" s="3">
        <f>IF(P25&lt;0.5,IF(AND(ABS(J25) &gt; 1, ABS(J25)&lt;2),L25,0),M25)*dV_max*-1*SIGN(I25)</f>
        <v>0</v>
      </c>
      <c r="G25" s="3">
        <f>ABS(C25/dV_max)</f>
        <v>5.2735593669694936E-14</v>
      </c>
      <c r="H25" s="3">
        <f t="shared" si="16"/>
        <v>1</v>
      </c>
      <c r="I25" s="3">
        <f t="shared" si="17"/>
        <v>-5.773159728050814E-15</v>
      </c>
      <c r="J25" s="3">
        <f>ABS(I25/dV_max)</f>
        <v>1.1546319456101628E-13</v>
      </c>
      <c r="K25" s="3">
        <f t="shared" si="18"/>
        <v>1.1546319456101628E-13</v>
      </c>
      <c r="L25" s="3">
        <f t="shared" si="19"/>
        <v>0.99999999999988454</v>
      </c>
      <c r="M25" s="3">
        <f t="shared" si="20"/>
        <v>1.1546319456101628E-13</v>
      </c>
      <c r="N25" s="3">
        <f t="shared" si="21"/>
        <v>2.1894736842105265</v>
      </c>
      <c r="O25" s="3">
        <f t="shared" si="7"/>
        <v>3</v>
      </c>
      <c r="P25" s="4">
        <f t="shared" si="22"/>
        <v>0.25</v>
      </c>
      <c r="Q25" s="1">
        <f t="shared" si="23"/>
        <v>0</v>
      </c>
      <c r="R25">
        <f>FLOOR(LOOKUP(ABS(I25),tGo_d,tGo_t)/2,1)</f>
        <v>0</v>
      </c>
      <c r="S25" t="str">
        <f t="shared" si="24"/>
        <v>stop</v>
      </c>
    </row>
    <row r="26" spans="1:19" x14ac:dyDescent="0.25">
      <c r="A26" s="1">
        <v>24</v>
      </c>
      <c r="B26" s="3">
        <f t="shared" si="13"/>
        <v>1.0000000000000031</v>
      </c>
      <c r="C26" s="3">
        <f t="shared" si="14"/>
        <v>-8.4099394115355608E-15</v>
      </c>
      <c r="D26" s="3">
        <f t="shared" si="15"/>
        <v>3.1086244689504383E-15</v>
      </c>
      <c r="E26" s="3">
        <f>SIGN(I26) * IF(P26&lt;0.3333,M26,0)*dV_max</f>
        <v>0</v>
      </c>
      <c r="F26" s="3">
        <f>IF(P26&lt;0.5,IF(AND(ABS(J26) &gt; 1, ABS(J26)&lt;2),L26,0),M26)*dV_max*-1*SIGN(I26)</f>
        <v>3.1086244689504383E-15</v>
      </c>
      <c r="G26" s="3">
        <f>ABS(C26/dV_max)</f>
        <v>1.6819878823071122E-13</v>
      </c>
      <c r="H26" s="3">
        <f t="shared" si="16"/>
        <v>1</v>
      </c>
      <c r="I26" s="3">
        <f t="shared" si="17"/>
        <v>-3.1086244689504383E-15</v>
      </c>
      <c r="J26" s="3">
        <f>ABS(I26/dV_max)</f>
        <v>6.2172489379008766E-14</v>
      </c>
      <c r="K26" s="3">
        <f t="shared" si="18"/>
        <v>6.2172489379008766E-14</v>
      </c>
      <c r="L26" s="3">
        <f t="shared" si="19"/>
        <v>0.99999999999993783</v>
      </c>
      <c r="M26" s="3">
        <f t="shared" si="20"/>
        <v>6.2172489379008766E-14</v>
      </c>
      <c r="N26" s="3">
        <f t="shared" si="21"/>
        <v>0.36963696369636961</v>
      </c>
      <c r="O26" s="3">
        <f t="shared" si="7"/>
        <v>1</v>
      </c>
      <c r="P26" s="4">
        <f t="shared" si="22"/>
        <v>0.5</v>
      </c>
      <c r="Q26" s="1">
        <f t="shared" si="23"/>
        <v>0</v>
      </c>
      <c r="R26">
        <f>FLOOR(LOOKUP(ABS(I26),tGo_d,tGo_t)/2,1)</f>
        <v>0</v>
      </c>
      <c r="S26" t="str">
        <f t="shared" si="24"/>
        <v>stop</v>
      </c>
    </row>
    <row r="27" spans="1:19" x14ac:dyDescent="0.25">
      <c r="A27" s="1">
        <v>25</v>
      </c>
      <c r="B27" s="3">
        <f t="shared" si="13"/>
        <v>0.99999999999999467</v>
      </c>
      <c r="C27" s="3">
        <f t="shared" si="14"/>
        <v>-5.3013149425851225E-15</v>
      </c>
      <c r="D27" s="3">
        <f t="shared" si="15"/>
        <v>0</v>
      </c>
      <c r="E27" s="3">
        <f>SIGN(I27) * IF(P27&lt;0.3333,M27,0)*dV_max</f>
        <v>0</v>
      </c>
      <c r="F27" s="3">
        <f>IF(P27&lt;0.5,IF(AND(ABS(J27) &gt; 1, ABS(J27)&lt;2),L27,0),M27)*dV_max*-1*SIGN(I27)</f>
        <v>0</v>
      </c>
      <c r="G27" s="3">
        <f>ABS(C27/dV_max)</f>
        <v>1.0602629885170245E-13</v>
      </c>
      <c r="H27" s="3">
        <f t="shared" si="16"/>
        <v>1</v>
      </c>
      <c r="I27" s="3">
        <f t="shared" si="17"/>
        <v>5.3290705182007514E-15</v>
      </c>
      <c r="J27" s="3">
        <f>ABS(I27/dV_max)</f>
        <v>1.0658141036401503E-13</v>
      </c>
      <c r="K27" s="3">
        <f t="shared" si="18"/>
        <v>1.0658141036401503E-13</v>
      </c>
      <c r="L27" s="3">
        <f t="shared" si="19"/>
        <v>0.99999999999989342</v>
      </c>
      <c r="M27" s="3">
        <f t="shared" si="20"/>
        <v>1.0658141036401503E-13</v>
      </c>
      <c r="N27" s="3">
        <f t="shared" si="21"/>
        <v>1.0052356020942408</v>
      </c>
      <c r="O27" s="3">
        <f t="shared" si="7"/>
        <v>2</v>
      </c>
      <c r="P27" s="4">
        <f t="shared" si="22"/>
        <v>0.33333333333333331</v>
      </c>
      <c r="Q27" s="1">
        <f t="shared" si="23"/>
        <v>1</v>
      </c>
      <c r="R27">
        <f>FLOOR(LOOKUP(ABS(I27),tGo_d,tGo_t)/2,1)</f>
        <v>0</v>
      </c>
      <c r="S27" t="str">
        <f t="shared" si="24"/>
        <v>stop</v>
      </c>
    </row>
    <row r="28" spans="1:19" x14ac:dyDescent="0.25">
      <c r="A28" s="1">
        <v>26</v>
      </c>
      <c r="B28" s="3">
        <f t="shared" si="13"/>
        <v>0.99999999999998934</v>
      </c>
      <c r="C28" s="3">
        <f t="shared" si="14"/>
        <v>-5.3013149425851225E-15</v>
      </c>
      <c r="D28" s="3">
        <f t="shared" si="15"/>
        <v>1.0658141036401503E-14</v>
      </c>
      <c r="E28" s="3">
        <f>SIGN(I28) * IF(P28&lt;0.3333,M28,0)*dV_max</f>
        <v>1.0658141036401503E-14</v>
      </c>
      <c r="F28" s="3">
        <f>IF(P28&lt;0.5,IF(AND(ABS(J28) &gt; 1, ABS(J28)&lt;2),L28,0),M28)*dV_max*-1*SIGN(I28)</f>
        <v>0</v>
      </c>
      <c r="G28" s="3">
        <f>ABS(C28/dV_max)</f>
        <v>1.0602629885170245E-13</v>
      </c>
      <c r="H28" s="3">
        <f t="shared" si="16"/>
        <v>1</v>
      </c>
      <c r="I28" s="3">
        <f t="shared" si="17"/>
        <v>1.0658141036401503E-14</v>
      </c>
      <c r="J28" s="3">
        <f>ABS(I28/dV_max)</f>
        <v>2.1316282072803006E-13</v>
      </c>
      <c r="K28" s="3">
        <f t="shared" si="18"/>
        <v>2.1316282072803006E-13</v>
      </c>
      <c r="L28" s="3">
        <f t="shared" si="19"/>
        <v>0.99999999999978684</v>
      </c>
      <c r="M28" s="3">
        <f t="shared" si="20"/>
        <v>2.1316282072803006E-13</v>
      </c>
      <c r="N28" s="3">
        <f t="shared" si="21"/>
        <v>2.0104712041884816</v>
      </c>
      <c r="O28" s="3">
        <f t="shared" si="7"/>
        <v>3</v>
      </c>
      <c r="P28" s="4">
        <f t="shared" si="22"/>
        <v>0.25</v>
      </c>
      <c r="Q28" s="1">
        <f t="shared" si="23"/>
        <v>0</v>
      </c>
      <c r="R28">
        <f>FLOOR(LOOKUP(ABS(I28),tGo_d,tGo_t)/2,1)</f>
        <v>0</v>
      </c>
      <c r="S28" t="str">
        <f t="shared" si="24"/>
        <v>stop</v>
      </c>
    </row>
    <row r="29" spans="1:19" x14ac:dyDescent="0.25">
      <c r="A29" s="1">
        <v>27</v>
      </c>
      <c r="B29" s="3">
        <f t="shared" si="13"/>
        <v>0.99999999999998401</v>
      </c>
      <c r="C29" s="3">
        <f t="shared" si="14"/>
        <v>5.3568260938163803E-15</v>
      </c>
      <c r="D29" s="3">
        <f t="shared" si="15"/>
        <v>1.5987211554602254E-14</v>
      </c>
      <c r="E29" s="3">
        <f>SIGN(I29) * IF(P29&lt;0.3333,M29,0)*dV_max</f>
        <v>1.5987211554602254E-14</v>
      </c>
      <c r="F29" s="3">
        <f>IF(P29&lt;0.5,IF(AND(ABS(J29) &gt; 1, ABS(J29)&lt;2),L29,0),M29)*dV_max*-1*SIGN(I29)</f>
        <v>0</v>
      </c>
      <c r="G29" s="3">
        <f>ABS(C29/dV_max)</f>
        <v>1.0713652187632761E-13</v>
      </c>
      <c r="H29" s="3">
        <f t="shared" si="16"/>
        <v>1</v>
      </c>
      <c r="I29" s="3">
        <f t="shared" si="17"/>
        <v>1.5987211554602254E-14</v>
      </c>
      <c r="J29" s="3">
        <f>ABS(I29/dV_max)</f>
        <v>3.1974423109204508E-13</v>
      </c>
      <c r="K29" s="3">
        <f t="shared" si="18"/>
        <v>3.1974423109204508E-13</v>
      </c>
      <c r="L29" s="3">
        <f t="shared" si="19"/>
        <v>0.99999999999968026</v>
      </c>
      <c r="M29" s="3">
        <f t="shared" si="20"/>
        <v>3.1974423109204508E-13</v>
      </c>
      <c r="N29" s="3">
        <f t="shared" si="21"/>
        <v>2.9844559585492227</v>
      </c>
      <c r="O29" s="3">
        <f t="shared" si="7"/>
        <v>3</v>
      </c>
      <c r="P29" s="4">
        <f t="shared" si="22"/>
        <v>0.25</v>
      </c>
      <c r="Q29" s="1">
        <f t="shared" si="23"/>
        <v>0</v>
      </c>
      <c r="R29">
        <f>FLOOR(LOOKUP(ABS(I29),tGo_d,tGo_t)/2,1)</f>
        <v>0</v>
      </c>
      <c r="S29" t="str">
        <f t="shared" si="24"/>
        <v>stop</v>
      </c>
    </row>
    <row r="30" spans="1:19" x14ac:dyDescent="0.25">
      <c r="A30" s="1">
        <v>28</v>
      </c>
      <c r="B30" s="3">
        <f t="shared" si="13"/>
        <v>0.99999999999998934</v>
      </c>
      <c r="C30" s="3">
        <f t="shared" si="14"/>
        <v>2.1344037648418634E-14</v>
      </c>
      <c r="D30" s="3">
        <f t="shared" si="15"/>
        <v>-1.0658141036401503E-14</v>
      </c>
      <c r="E30" s="3">
        <f>SIGN(I30) * IF(P30&lt;0.3333,M30,0)*dV_max</f>
        <v>0</v>
      </c>
      <c r="F30" s="3">
        <f>IF(P30&lt;0.5,IF(AND(ABS(J30) &gt; 1, ABS(J30)&lt;2),L30,0),M30)*dV_max*-1*SIGN(I30)</f>
        <v>-1.0658141036401503E-14</v>
      </c>
      <c r="G30" s="3">
        <f>ABS(C30/dV_max)</f>
        <v>4.2688075296837269E-13</v>
      </c>
      <c r="H30" s="3">
        <f t="shared" si="16"/>
        <v>1</v>
      </c>
      <c r="I30" s="3">
        <f t="shared" si="17"/>
        <v>1.0658141036401503E-14</v>
      </c>
      <c r="J30" s="3">
        <f>ABS(I30/dV_max)</f>
        <v>2.1316282072803006E-13</v>
      </c>
      <c r="K30" s="3">
        <f t="shared" si="18"/>
        <v>2.1316282072803006E-13</v>
      </c>
      <c r="L30" s="3">
        <f t="shared" si="19"/>
        <v>0.99999999999978684</v>
      </c>
      <c r="M30" s="3">
        <f t="shared" si="20"/>
        <v>2.1316282072803006E-13</v>
      </c>
      <c r="N30" s="3">
        <f t="shared" si="21"/>
        <v>0.49934980494148246</v>
      </c>
      <c r="O30" s="3">
        <f t="shared" si="7"/>
        <v>1</v>
      </c>
      <c r="P30" s="4">
        <f t="shared" si="22"/>
        <v>0.5</v>
      </c>
      <c r="Q30" s="1">
        <f t="shared" si="23"/>
        <v>0</v>
      </c>
      <c r="R30">
        <f>FLOOR(LOOKUP(ABS(I30),tGo_d,tGo_t)/2,1)</f>
        <v>0</v>
      </c>
      <c r="S30" t="str">
        <f t="shared" si="24"/>
        <v>stop</v>
      </c>
    </row>
    <row r="31" spans="1:19" x14ac:dyDescent="0.25">
      <c r="A31" s="1">
        <v>29</v>
      </c>
      <c r="B31" s="3">
        <f t="shared" si="13"/>
        <v>1.0000000000000107</v>
      </c>
      <c r="C31" s="3">
        <f t="shared" si="14"/>
        <v>1.0685896612017132E-14</v>
      </c>
      <c r="D31" s="3">
        <f t="shared" si="15"/>
        <v>1.0658141036401503E-14</v>
      </c>
      <c r="E31" s="3">
        <f>SIGN(I31) * IF(P31&lt;0.3333,M31,0)*dV_max</f>
        <v>0</v>
      </c>
      <c r="F31" s="3">
        <f>IF(P31&lt;0.5,IF(AND(ABS(J31) &gt; 1, ABS(J31)&lt;2),L31,0),M31)*dV_max*-1*SIGN(I31)</f>
        <v>1.0658141036401503E-14</v>
      </c>
      <c r="G31" s="3">
        <f>ABS(C31/dV_max)</f>
        <v>2.1371793224034263E-13</v>
      </c>
      <c r="H31" s="3">
        <f t="shared" si="16"/>
        <v>1</v>
      </c>
      <c r="I31" s="3">
        <f t="shared" si="17"/>
        <v>-1.0658141036401503E-14</v>
      </c>
      <c r="J31" s="3">
        <f>ABS(I31/dV_max)</f>
        <v>2.1316282072803006E-13</v>
      </c>
      <c r="K31" s="3">
        <f t="shared" si="18"/>
        <v>2.1316282072803006E-13</v>
      </c>
      <c r="L31" s="3">
        <f t="shared" si="19"/>
        <v>0.99999999999978684</v>
      </c>
      <c r="M31" s="3">
        <f t="shared" si="20"/>
        <v>2.1316282072803006E-13</v>
      </c>
      <c r="N31" s="3">
        <f t="shared" si="21"/>
        <v>0.9974025974025974</v>
      </c>
      <c r="O31" s="3">
        <f t="shared" si="7"/>
        <v>1</v>
      </c>
      <c r="P31" s="4">
        <f t="shared" si="22"/>
        <v>0.5</v>
      </c>
      <c r="Q31" s="1">
        <f t="shared" si="23"/>
        <v>0</v>
      </c>
      <c r="R31">
        <f>FLOOR(LOOKUP(ABS(I31),tGo_d,tGo_t)/2,1)</f>
        <v>0</v>
      </c>
      <c r="S31" t="str">
        <f t="shared" si="24"/>
        <v>stop</v>
      </c>
    </row>
    <row r="32" spans="1:19" x14ac:dyDescent="0.25">
      <c r="A32" s="1">
        <v>30</v>
      </c>
      <c r="B32" s="3">
        <f t="shared" si="13"/>
        <v>1.0000000000000213</v>
      </c>
      <c r="C32" s="3">
        <f t="shared" si="14"/>
        <v>2.1344037648418634E-14</v>
      </c>
      <c r="D32" s="3">
        <f t="shared" si="15"/>
        <v>2.1316282072803006E-14</v>
      </c>
      <c r="E32" s="3">
        <f>SIGN(I32) * IF(P32&lt;0.3333,M32,0)*dV_max</f>
        <v>0</v>
      </c>
      <c r="F32" s="3">
        <f>IF(P32&lt;0.5,IF(AND(ABS(J32) &gt; 1, ABS(J32)&lt;2),L32,0),M32)*dV_max*-1*SIGN(I32)</f>
        <v>2.1316282072803006E-14</v>
      </c>
      <c r="G32" s="3">
        <f>ABS(C32/dV_max)</f>
        <v>4.2688075296837269E-13</v>
      </c>
      <c r="H32" s="3">
        <f t="shared" si="16"/>
        <v>1</v>
      </c>
      <c r="I32" s="3">
        <f t="shared" si="17"/>
        <v>-2.1316282072803006E-14</v>
      </c>
      <c r="J32" s="3">
        <f>ABS(I32/dV_max)</f>
        <v>4.2632564145606011E-13</v>
      </c>
      <c r="K32" s="3">
        <f t="shared" si="18"/>
        <v>4.2632564145606011E-13</v>
      </c>
      <c r="L32" s="3">
        <f t="shared" si="19"/>
        <v>0.99999999999957367</v>
      </c>
      <c r="M32" s="3">
        <f t="shared" si="20"/>
        <v>4.2632564145606011E-13</v>
      </c>
      <c r="N32" s="3">
        <f t="shared" si="21"/>
        <v>0.99869960988296491</v>
      </c>
      <c r="O32" s="3">
        <f t="shared" si="7"/>
        <v>1</v>
      </c>
      <c r="P32" s="4">
        <f t="shared" si="22"/>
        <v>0.5</v>
      </c>
      <c r="Q32" s="1">
        <f t="shared" si="23"/>
        <v>0</v>
      </c>
      <c r="R32">
        <f>FLOOR(LOOKUP(ABS(I32),tGo_d,tGo_t)/2,1)</f>
        <v>0</v>
      </c>
      <c r="S32" t="str">
        <f t="shared" si="24"/>
        <v>stop</v>
      </c>
    </row>
    <row r="33" spans="1:19" x14ac:dyDescent="0.25">
      <c r="A33" s="1">
        <v>31</v>
      </c>
      <c r="B33" s="3">
        <f t="shared" si="13"/>
        <v>1.0000000000000426</v>
      </c>
      <c r="C33" s="3">
        <f t="shared" si="14"/>
        <v>4.266031972122164E-14</v>
      </c>
      <c r="D33" s="3">
        <f t="shared" si="15"/>
        <v>4.2632564145606011E-14</v>
      </c>
      <c r="E33" s="3">
        <f>SIGN(I33) * IF(P33&lt;0.3333,M33,0)*dV_max</f>
        <v>0</v>
      </c>
      <c r="F33" s="3">
        <f>IF(P33&lt;0.5,IF(AND(ABS(J33) &gt; 1, ABS(J33)&lt;2),L33,0),M33)*dV_max*-1*SIGN(I33)</f>
        <v>4.2632564145606011E-14</v>
      </c>
      <c r="G33" s="3">
        <f>ABS(C33/dV_max)</f>
        <v>8.532063944244328E-13</v>
      </c>
      <c r="H33" s="3">
        <f t="shared" si="16"/>
        <v>1</v>
      </c>
      <c r="I33" s="3">
        <f t="shared" si="17"/>
        <v>-4.2632564145606011E-14</v>
      </c>
      <c r="J33" s="3">
        <f>ABS(I33/dV_max)</f>
        <v>8.5265128291212022E-13</v>
      </c>
      <c r="K33" s="3">
        <f t="shared" si="18"/>
        <v>8.5265128291212022E-13</v>
      </c>
      <c r="L33" s="3">
        <f t="shared" si="19"/>
        <v>0.99999999999914735</v>
      </c>
      <c r="M33" s="3">
        <f t="shared" si="20"/>
        <v>8.5265128291212022E-13</v>
      </c>
      <c r="N33" s="3">
        <f t="shared" si="21"/>
        <v>0.99934938191281719</v>
      </c>
      <c r="O33" s="3">
        <f t="shared" si="7"/>
        <v>1</v>
      </c>
      <c r="P33" s="4">
        <f t="shared" si="22"/>
        <v>0.5</v>
      </c>
      <c r="Q33" s="1">
        <f t="shared" si="23"/>
        <v>0</v>
      </c>
      <c r="R33">
        <f>FLOOR(LOOKUP(ABS(I33),tGo_d,tGo_t)/2,1)</f>
        <v>0</v>
      </c>
      <c r="S33" t="str">
        <f t="shared" si="24"/>
        <v>stop</v>
      </c>
    </row>
    <row r="34" spans="1:19" x14ac:dyDescent="0.25">
      <c r="A34" s="1">
        <v>32</v>
      </c>
      <c r="B34" s="3">
        <f t="shared" si="13"/>
        <v>1.0000000000000853</v>
      </c>
      <c r="C34" s="3">
        <f t="shared" si="14"/>
        <v>8.5292883866827651E-14</v>
      </c>
      <c r="D34" s="3">
        <f t="shared" si="15"/>
        <v>8.5265128291212022E-14</v>
      </c>
      <c r="E34" s="3">
        <f>SIGN(I34) * IF(P34&lt;0.3333,M34,0)*dV_max</f>
        <v>0</v>
      </c>
      <c r="F34" s="3">
        <f>IF(P34&lt;0.5,IF(AND(ABS(J34) &gt; 1, ABS(J34)&lt;2),L34,0),M34)*dV_max*-1*SIGN(I34)</f>
        <v>8.5265128291212022E-14</v>
      </c>
      <c r="G34" s="3">
        <f>ABS(C34/dV_max)</f>
        <v>1.705857677336553E-12</v>
      </c>
      <c r="H34" s="3">
        <f t="shared" si="16"/>
        <v>1</v>
      </c>
      <c r="I34" s="3">
        <f t="shared" si="17"/>
        <v>-8.5265128291212022E-14</v>
      </c>
      <c r="J34" s="3">
        <f>ABS(I34/dV_max)</f>
        <v>1.7053025658242404E-12</v>
      </c>
      <c r="K34" s="3">
        <f t="shared" si="18"/>
        <v>1.7053025658242404E-12</v>
      </c>
      <c r="L34" s="3">
        <f t="shared" si="19"/>
        <v>0.9999999999982947</v>
      </c>
      <c r="M34" s="3">
        <f t="shared" si="20"/>
        <v>1.7053025658242404E-12</v>
      </c>
      <c r="N34" s="3">
        <f t="shared" si="21"/>
        <v>0.99967458509599738</v>
      </c>
      <c r="O34" s="3">
        <f t="shared" si="7"/>
        <v>1</v>
      </c>
      <c r="P34" s="4">
        <f t="shared" si="22"/>
        <v>0.5</v>
      </c>
      <c r="Q34" s="1">
        <f t="shared" si="23"/>
        <v>0</v>
      </c>
      <c r="R34">
        <f>FLOOR(LOOKUP(ABS(I34),tGo_d,tGo_t)/2,1)</f>
        <v>0</v>
      </c>
      <c r="S34" t="str">
        <f t="shared" si="24"/>
        <v>stop</v>
      </c>
    </row>
  </sheetData>
  <conditionalFormatting sqref="C2:C34">
    <cfRule type="cellIs" dxfId="1" priority="1" operator="between">
      <formula>-0.001</formula>
      <formula>0.001</formula>
    </cfRule>
  </conditionalFormatting>
  <conditionalFormatting sqref="B1:B34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8</v>
      </c>
      <c r="B1">
        <v>0.05</v>
      </c>
    </row>
    <row r="2" spans="1:3" x14ac:dyDescent="0.25">
      <c r="A2" t="s">
        <v>3</v>
      </c>
      <c r="B2">
        <v>1</v>
      </c>
    </row>
    <row r="3" spans="1:3" x14ac:dyDescent="0.25">
      <c r="A3" t="s">
        <v>18</v>
      </c>
      <c r="B3">
        <v>2</v>
      </c>
    </row>
    <row r="4" spans="1:3" x14ac:dyDescent="0.25">
      <c r="A4" t="s">
        <v>19</v>
      </c>
      <c r="B4">
        <f>Dest-Start</f>
        <v>-1</v>
      </c>
    </row>
    <row r="5" spans="1:3" x14ac:dyDescent="0.25">
      <c r="A5" t="s">
        <v>20</v>
      </c>
      <c r="B5">
        <f>FLOOR(LOOKUP(ABS(Delta),C8:C18,A8:A18)/2,1)</f>
        <v>3</v>
      </c>
    </row>
    <row r="7" spans="1:3" s="1" customFormat="1" x14ac:dyDescent="0.25">
      <c r="A7" s="2" t="s">
        <v>1</v>
      </c>
      <c r="B7" s="2" t="s">
        <v>15</v>
      </c>
      <c r="C7" s="2" t="s">
        <v>16</v>
      </c>
    </row>
    <row r="8" spans="1:3" x14ac:dyDescent="0.25">
      <c r="A8">
        <v>1</v>
      </c>
      <c r="B8">
        <f>dV_max</f>
        <v>0.05</v>
      </c>
      <c r="C8">
        <f>0</f>
        <v>0</v>
      </c>
    </row>
    <row r="9" spans="1:3" x14ac:dyDescent="0.25">
      <c r="A9">
        <v>2</v>
      </c>
      <c r="B9">
        <f t="shared" ref="B9:B17" si="0">B8+dV_max</f>
        <v>0.1</v>
      </c>
      <c r="C9">
        <f>C8+B8</f>
        <v>0.05</v>
      </c>
    </row>
    <row r="10" spans="1:3" x14ac:dyDescent="0.25">
      <c r="A10">
        <v>3</v>
      </c>
      <c r="B10">
        <f t="shared" si="0"/>
        <v>0.15000000000000002</v>
      </c>
      <c r="C10">
        <f t="shared" ref="C10:C17" si="1">C9+B9</f>
        <v>0.15000000000000002</v>
      </c>
    </row>
    <row r="11" spans="1:3" x14ac:dyDescent="0.25">
      <c r="A11">
        <v>4</v>
      </c>
      <c r="B11">
        <f t="shared" si="0"/>
        <v>0.2</v>
      </c>
      <c r="C11">
        <f t="shared" si="1"/>
        <v>0.30000000000000004</v>
      </c>
    </row>
    <row r="12" spans="1:3" x14ac:dyDescent="0.25">
      <c r="A12">
        <v>5</v>
      </c>
      <c r="B12">
        <f t="shared" si="0"/>
        <v>0.25</v>
      </c>
      <c r="C12">
        <f t="shared" si="1"/>
        <v>0.5</v>
      </c>
    </row>
    <row r="13" spans="1:3" x14ac:dyDescent="0.25">
      <c r="A13">
        <v>6</v>
      </c>
      <c r="B13">
        <f t="shared" si="0"/>
        <v>0.3</v>
      </c>
      <c r="C13">
        <f t="shared" si="1"/>
        <v>0.75</v>
      </c>
    </row>
    <row r="14" spans="1:3" x14ac:dyDescent="0.25">
      <c r="A14">
        <v>7</v>
      </c>
      <c r="B14">
        <f t="shared" si="0"/>
        <v>0.35</v>
      </c>
      <c r="C14">
        <f t="shared" si="1"/>
        <v>1.05</v>
      </c>
    </row>
    <row r="15" spans="1:3" x14ac:dyDescent="0.25">
      <c r="A15">
        <v>8</v>
      </c>
      <c r="B15">
        <f t="shared" si="0"/>
        <v>0.39999999999999997</v>
      </c>
      <c r="C15">
        <f t="shared" si="1"/>
        <v>1.4</v>
      </c>
    </row>
    <row r="16" spans="1:3" x14ac:dyDescent="0.25">
      <c r="A16">
        <v>9</v>
      </c>
      <c r="B16">
        <f t="shared" si="0"/>
        <v>0.44999999999999996</v>
      </c>
      <c r="C16">
        <f t="shared" si="1"/>
        <v>1.7999999999999998</v>
      </c>
    </row>
    <row r="17" spans="1:3" x14ac:dyDescent="0.25">
      <c r="A17">
        <v>10</v>
      </c>
      <c r="B17">
        <f t="shared" si="0"/>
        <v>0.49999999999999994</v>
      </c>
      <c r="C17">
        <f t="shared" si="1"/>
        <v>2.25</v>
      </c>
    </row>
    <row r="18" spans="1:3" x14ac:dyDescent="0.25">
      <c r="A18">
        <v>11</v>
      </c>
      <c r="B18">
        <f t="shared" ref="B18" si="2">B17+dV_max</f>
        <v>0.54999999999999993</v>
      </c>
      <c r="C18">
        <f t="shared" ref="C18" si="3">C17+B17</f>
        <v>2.75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Sheet2</vt:lpstr>
      <vt:lpstr>Reference</vt:lpstr>
      <vt:lpstr>Delta</vt:lpstr>
      <vt:lpstr>Dest</vt:lpstr>
      <vt:lpstr>dV_max</vt:lpstr>
      <vt:lpstr>Start</vt:lpstr>
      <vt:lpstr>tGo_d</vt:lpstr>
      <vt:lpstr>tGo_t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Bretton Wade</dc:creator>
  <cp:lastModifiedBy>Bretton Wade</cp:lastModifiedBy>
  <dcterms:created xsi:type="dcterms:W3CDTF">2015-03-04T00:29:28Z</dcterms:created>
  <dcterms:modified xsi:type="dcterms:W3CDTF">2015-03-10T22:18:46Z</dcterms:modified>
</cp:coreProperties>
</file>