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 activeTab="1"/>
  </bookViews>
  <sheets>
    <sheet name="Sheet1" sheetId="1" r:id="rId1"/>
    <sheet name="Sheet2" sheetId="2" r:id="rId2"/>
    <sheet name="Reference" sheetId="3" r:id="rId3"/>
  </sheets>
  <definedNames>
    <definedName name="Delta">Reference!$B$4</definedName>
    <definedName name="Dest">Reference!$B$2</definedName>
    <definedName name="dV_max">Reference!$B$1</definedName>
    <definedName name="Start">Reference!$B$3</definedName>
    <definedName name="tGo_d">Reference!$C$8:$C$18</definedName>
    <definedName name="tGo_t">Reference!$A$8:$A$18</definedName>
  </definedNames>
  <calcPr calcId="145621"/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" i="2"/>
  <c r="F5" i="2"/>
  <c r="F2" i="2"/>
  <c r="E2" i="2"/>
  <c r="N2" i="2"/>
  <c r="O2" i="2" s="1"/>
  <c r="P2" i="2" s="1"/>
  <c r="B2" i="2"/>
  <c r="B3" i="2" s="1"/>
  <c r="I3" i="2" s="1"/>
  <c r="J3" i="2" s="1"/>
  <c r="N2" i="1"/>
  <c r="B2" i="1"/>
  <c r="B4" i="3"/>
  <c r="B5" i="3" s="1"/>
  <c r="C8" i="3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G2" i="1"/>
  <c r="G2" i="2"/>
  <c r="H2" i="2" s="1"/>
  <c r="R3" i="2" l="1"/>
  <c r="I2" i="2"/>
  <c r="C9" i="3"/>
  <c r="C10" i="3" s="1"/>
  <c r="C11" i="3" s="1"/>
  <c r="C12" i="3" s="1"/>
  <c r="M3" i="2"/>
  <c r="K3" i="2"/>
  <c r="L3" i="2" s="1"/>
  <c r="H2" i="1"/>
  <c r="J2" i="2" l="1"/>
  <c r="K2" i="2" s="1"/>
  <c r="L2" i="2" s="1"/>
  <c r="R2" i="2"/>
  <c r="C13" i="3"/>
  <c r="C14" i="3" s="1"/>
  <c r="C15" i="3" s="1"/>
  <c r="C16" i="3" s="1"/>
  <c r="C17" i="3" s="1"/>
  <c r="C18" i="3" s="1"/>
  <c r="O2" i="1"/>
  <c r="I2" i="1"/>
  <c r="J2" i="1" s="1"/>
  <c r="B3" i="1"/>
  <c r="I3" i="1" s="1"/>
  <c r="J3" i="1" s="1"/>
  <c r="M2" i="2" l="1"/>
  <c r="D2" i="2" s="1"/>
  <c r="C3" i="2" s="1"/>
  <c r="F2" i="1"/>
  <c r="M3" i="1"/>
  <c r="K3" i="1"/>
  <c r="L3" i="1" s="1"/>
  <c r="M2" i="1"/>
  <c r="K2" i="1"/>
  <c r="L2" i="1" s="1"/>
  <c r="G3" i="2" l="1"/>
  <c r="H3" i="2" s="1"/>
  <c r="N3" i="2"/>
  <c r="O3" i="2" s="1"/>
  <c r="B4" i="2"/>
  <c r="I4" i="2" s="1"/>
  <c r="E2" i="1"/>
  <c r="P3" i="2" l="1"/>
  <c r="F3" i="2" s="1"/>
  <c r="J4" i="2"/>
  <c r="M4" i="2" s="1"/>
  <c r="R4" i="2"/>
  <c r="D2" i="1"/>
  <c r="C3" i="1" s="1"/>
  <c r="E3" i="2" l="1"/>
  <c r="D3" i="2" s="1"/>
  <c r="C4" i="2" s="1"/>
  <c r="K4" i="2"/>
  <c r="L4" i="2" s="1"/>
  <c r="G3" i="1"/>
  <c r="N3" i="1"/>
  <c r="B4" i="1"/>
  <c r="I4" i="1" s="1"/>
  <c r="J4" i="1" s="1"/>
  <c r="M4" i="1" s="1"/>
  <c r="G4" i="2" l="1"/>
  <c r="H4" i="2" s="1"/>
  <c r="N4" i="2"/>
  <c r="O4" i="2" s="1"/>
  <c r="B5" i="2"/>
  <c r="I5" i="2" s="1"/>
  <c r="K4" i="1"/>
  <c r="L4" i="1" s="1"/>
  <c r="H3" i="1"/>
  <c r="R5" i="2" l="1"/>
  <c r="P4" i="2"/>
  <c r="F4" i="2" s="1"/>
  <c r="J5" i="2"/>
  <c r="M5" i="2" s="1"/>
  <c r="O3" i="1"/>
  <c r="F3" i="1" s="1"/>
  <c r="E4" i="2" l="1"/>
  <c r="D4" i="2" s="1"/>
  <c r="C5" i="2" s="1"/>
  <c r="K5" i="2"/>
  <c r="L5" i="2" s="1"/>
  <c r="E3" i="1"/>
  <c r="D3" i="1" s="1"/>
  <c r="C4" i="1" s="1"/>
  <c r="G5" i="2" l="1"/>
  <c r="H5" i="2" s="1"/>
  <c r="N5" i="2"/>
  <c r="O5" i="2" s="1"/>
  <c r="G4" i="1"/>
  <c r="H4" i="1" s="1"/>
  <c r="N4" i="1"/>
  <c r="B6" i="2"/>
  <c r="I6" i="2" s="1"/>
  <c r="B5" i="1"/>
  <c r="I5" i="1" s="1"/>
  <c r="J5" i="1" s="1"/>
  <c r="K5" i="1" s="1"/>
  <c r="L5" i="1" s="1"/>
  <c r="P5" i="2" l="1"/>
  <c r="J6" i="2"/>
  <c r="K6" i="2" s="1"/>
  <c r="L6" i="2" s="1"/>
  <c r="R6" i="2"/>
  <c r="M5" i="1"/>
  <c r="O4" i="1"/>
  <c r="F4" i="1" s="1"/>
  <c r="E5" i="2" l="1"/>
  <c r="D5" i="2" s="1"/>
  <c r="C6" i="2" s="1"/>
  <c r="N6" i="2" s="1"/>
  <c r="O6" i="2" s="1"/>
  <c r="M6" i="2"/>
  <c r="E4" i="1"/>
  <c r="D4" i="1" s="1"/>
  <c r="C5" i="1" s="1"/>
  <c r="N5" i="1" s="1"/>
  <c r="B7" i="2" l="1"/>
  <c r="I7" i="2" s="1"/>
  <c r="G6" i="2"/>
  <c r="H6" i="2" s="1"/>
  <c r="P6" i="2" s="1"/>
  <c r="F6" i="2" s="1"/>
  <c r="G5" i="1"/>
  <c r="H5" i="1" s="1"/>
  <c r="B6" i="1"/>
  <c r="I6" i="1" s="1"/>
  <c r="J6" i="1" s="1"/>
  <c r="K6" i="1" s="1"/>
  <c r="L6" i="1" s="1"/>
  <c r="E6" i="2" l="1"/>
  <c r="R7" i="2"/>
  <c r="J7" i="2"/>
  <c r="K7" i="2" s="1"/>
  <c r="L7" i="2" s="1"/>
  <c r="O5" i="1"/>
  <c r="M6" i="1"/>
  <c r="M7" i="2" l="1"/>
  <c r="F5" i="1"/>
  <c r="E5" i="1"/>
  <c r="D6" i="2" l="1"/>
  <c r="C7" i="2" s="1"/>
  <c r="N7" i="2" s="1"/>
  <c r="O7" i="2" s="1"/>
  <c r="D5" i="1"/>
  <c r="C6" i="1" s="1"/>
  <c r="G6" i="1" l="1"/>
  <c r="H6" i="1" s="1"/>
  <c r="N6" i="1"/>
  <c r="B7" i="1"/>
  <c r="I7" i="1" s="1"/>
  <c r="J7" i="1" s="1"/>
  <c r="K7" i="1" s="1"/>
  <c r="L7" i="1" s="1"/>
  <c r="G7" i="2"/>
  <c r="H7" i="2" s="1"/>
  <c r="P7" i="2" s="1"/>
  <c r="F7" i="2" s="1"/>
  <c r="B8" i="2"/>
  <c r="I8" i="2" s="1"/>
  <c r="E7" i="2" l="1"/>
  <c r="R8" i="2"/>
  <c r="O6" i="1"/>
  <c r="M7" i="1"/>
  <c r="F6" i="1"/>
  <c r="E6" i="1"/>
  <c r="J8" i="2"/>
  <c r="K8" i="2" s="1"/>
  <c r="L8" i="2" s="1"/>
  <c r="D6" i="1" l="1"/>
  <c r="C7" i="1" s="1"/>
  <c r="N7" i="1" s="1"/>
  <c r="M8" i="2"/>
  <c r="D7" i="2"/>
  <c r="C8" i="2" s="1"/>
  <c r="N8" i="2" s="1"/>
  <c r="O8" i="2" s="1"/>
  <c r="G7" i="1" l="1"/>
  <c r="H7" i="1" s="1"/>
  <c r="B8" i="1"/>
  <c r="I8" i="1" s="1"/>
  <c r="J8" i="1" s="1"/>
  <c r="G8" i="2"/>
  <c r="B9" i="2"/>
  <c r="I9" i="2" s="1"/>
  <c r="H8" i="2" l="1"/>
  <c r="R9" i="2"/>
  <c r="O7" i="1"/>
  <c r="F7" i="1" s="1"/>
  <c r="K8" i="1"/>
  <c r="L8" i="1" s="1"/>
  <c r="M8" i="1"/>
  <c r="J9" i="2"/>
  <c r="M9" i="2" s="1"/>
  <c r="P8" i="2" l="1"/>
  <c r="E7" i="1"/>
  <c r="D7" i="1" s="1"/>
  <c r="C8" i="1" s="1"/>
  <c r="K9" i="2"/>
  <c r="L9" i="2" s="1"/>
  <c r="E8" i="2" l="1"/>
  <c r="F8" i="2"/>
  <c r="G8" i="1"/>
  <c r="H8" i="1" s="1"/>
  <c r="N8" i="1"/>
  <c r="B9" i="1"/>
  <c r="I9" i="1" s="1"/>
  <c r="J9" i="1" s="1"/>
  <c r="K9" i="1" s="1"/>
  <c r="L9" i="1" s="1"/>
  <c r="O8" i="1"/>
  <c r="F8" i="1" s="1"/>
  <c r="D8" i="2" l="1"/>
  <c r="C9" i="2" s="1"/>
  <c r="G9" i="2" s="1"/>
  <c r="M9" i="1"/>
  <c r="E8" i="1"/>
  <c r="D8" i="1" s="1"/>
  <c r="C9" i="1" s="1"/>
  <c r="B10" i="2" l="1"/>
  <c r="I10" i="2" s="1"/>
  <c r="R10" i="2" s="1"/>
  <c r="N9" i="2"/>
  <c r="O9" i="2" s="1"/>
  <c r="H9" i="2"/>
  <c r="P9" i="2" s="1"/>
  <c r="F9" i="2" s="1"/>
  <c r="G9" i="1"/>
  <c r="N9" i="1"/>
  <c r="H9" i="1"/>
  <c r="B10" i="1"/>
  <c r="I10" i="1" s="1"/>
  <c r="J10" i="1" s="1"/>
  <c r="J10" i="2" l="1"/>
  <c r="M10" i="2" s="1"/>
  <c r="E9" i="2"/>
  <c r="O9" i="1"/>
  <c r="F9" i="1" s="1"/>
  <c r="K10" i="1"/>
  <c r="L10" i="1" s="1"/>
  <c r="M10" i="1"/>
  <c r="K10" i="2" l="1"/>
  <c r="L10" i="2" s="1"/>
  <c r="D9" i="2"/>
  <c r="C10" i="2" s="1"/>
  <c r="G10" i="2" s="1"/>
  <c r="E9" i="1"/>
  <c r="B11" i="2" l="1"/>
  <c r="I11" i="2" s="1"/>
  <c r="R11" i="2" s="1"/>
  <c r="N10" i="2"/>
  <c r="O10" i="2" s="1"/>
  <c r="H10" i="2"/>
  <c r="D9" i="1"/>
  <c r="C10" i="1" s="1"/>
  <c r="P10" i="2" l="1"/>
  <c r="J11" i="2"/>
  <c r="M11" i="2" s="1"/>
  <c r="G10" i="1"/>
  <c r="N10" i="1"/>
  <c r="H10" i="1"/>
  <c r="B11" i="1"/>
  <c r="I11" i="1" s="1"/>
  <c r="J11" i="1" s="1"/>
  <c r="K11" i="1" s="1"/>
  <c r="L11" i="1" s="1"/>
  <c r="E10" i="2" l="1"/>
  <c r="F10" i="2"/>
  <c r="K11" i="2"/>
  <c r="L11" i="2" s="1"/>
  <c r="M11" i="1"/>
  <c r="O10" i="1"/>
  <c r="F10" i="1" s="1"/>
  <c r="D10" i="2" l="1"/>
  <c r="C11" i="2" s="1"/>
  <c r="G11" i="2" s="1"/>
  <c r="H11" i="2" s="1"/>
  <c r="E10" i="1"/>
  <c r="D10" i="1" s="1"/>
  <c r="C11" i="1" s="1"/>
  <c r="N11" i="2" l="1"/>
  <c r="O11" i="2" s="1"/>
  <c r="B12" i="2"/>
  <c r="I12" i="2" s="1"/>
  <c r="J12" i="2" s="1"/>
  <c r="M12" i="2" s="1"/>
  <c r="R12" i="2"/>
  <c r="P11" i="2"/>
  <c r="K12" i="2"/>
  <c r="L12" i="2" s="1"/>
  <c r="G11" i="1"/>
  <c r="H11" i="1" s="1"/>
  <c r="N11" i="1"/>
  <c r="B12" i="1"/>
  <c r="I12" i="1" s="1"/>
  <c r="J12" i="1" s="1"/>
  <c r="E11" i="2" l="1"/>
  <c r="F11" i="2"/>
  <c r="O11" i="1"/>
  <c r="F11" i="1" s="1"/>
  <c r="M12" i="1"/>
  <c r="K12" i="1"/>
  <c r="L12" i="1" s="1"/>
  <c r="D11" i="2" l="1"/>
  <c r="C12" i="2" s="1"/>
  <c r="N12" i="2" s="1"/>
  <c r="O12" i="2" s="1"/>
  <c r="G12" i="2"/>
  <c r="H12" i="2" s="1"/>
  <c r="B13" i="2"/>
  <c r="I13" i="2" s="1"/>
  <c r="J13" i="2" s="1"/>
  <c r="M13" i="2" s="1"/>
  <c r="E11" i="1"/>
  <c r="R13" i="2" l="1"/>
  <c r="P12" i="2"/>
  <c r="K13" i="2"/>
  <c r="L13" i="2" s="1"/>
  <c r="D11" i="1"/>
  <c r="C12" i="1" s="1"/>
  <c r="F12" i="2" l="1"/>
  <c r="E12" i="2"/>
  <c r="G12" i="1"/>
  <c r="N12" i="1"/>
  <c r="H12" i="1"/>
  <c r="B13" i="1"/>
  <c r="I13" i="1" s="1"/>
  <c r="J13" i="1" s="1"/>
  <c r="M13" i="1" s="1"/>
  <c r="D12" i="2" l="1"/>
  <c r="C13" i="2" s="1"/>
  <c r="G13" i="2" s="1"/>
  <c r="H13" i="2" s="1"/>
  <c r="N13" i="2"/>
  <c r="O13" i="2" s="1"/>
  <c r="O12" i="1"/>
  <c r="F12" i="1" s="1"/>
  <c r="K13" i="1"/>
  <c r="L13" i="1" s="1"/>
  <c r="B14" i="2" l="1"/>
  <c r="I14" i="2" s="1"/>
  <c r="P13" i="2"/>
  <c r="F13" i="2" s="1"/>
  <c r="E13" i="2"/>
  <c r="E12" i="1"/>
  <c r="D12" i="1" s="1"/>
  <c r="C13" i="1" s="1"/>
  <c r="J14" i="2" l="1"/>
  <c r="R14" i="2"/>
  <c r="D13" i="2"/>
  <c r="C14" i="2" s="1"/>
  <c r="N14" i="2" s="1"/>
  <c r="O14" i="2" s="1"/>
  <c r="G13" i="1"/>
  <c r="N13" i="1"/>
  <c r="H13" i="1"/>
  <c r="B14" i="1"/>
  <c r="G14" i="2" l="1"/>
  <c r="H14" i="2" s="1"/>
  <c r="P14" i="2" s="1"/>
  <c r="M14" i="2"/>
  <c r="K14" i="2"/>
  <c r="L14" i="2" s="1"/>
  <c r="E14" i="2"/>
  <c r="F14" i="2"/>
  <c r="B15" i="2"/>
  <c r="I15" i="2" s="1"/>
  <c r="J15" i="2" s="1"/>
  <c r="K15" i="2" s="1"/>
  <c r="L15" i="2" s="1"/>
  <c r="O13" i="1"/>
  <c r="F13" i="1" s="1"/>
  <c r="I14" i="1"/>
  <c r="J14" i="1" s="1"/>
  <c r="M15" i="2" l="1"/>
  <c r="R15" i="2"/>
  <c r="D14" i="2"/>
  <c r="C15" i="2" s="1"/>
  <c r="N15" i="2" s="1"/>
  <c r="O15" i="2" s="1"/>
  <c r="E13" i="1"/>
  <c r="M14" i="1"/>
  <c r="K14" i="1"/>
  <c r="L14" i="1" s="1"/>
  <c r="B16" i="2" l="1"/>
  <c r="I16" i="2" s="1"/>
  <c r="G15" i="2"/>
  <c r="H15" i="2" s="1"/>
  <c r="P15" i="2" s="1"/>
  <c r="D13" i="1"/>
  <c r="C14" i="1" s="1"/>
  <c r="E15" i="2" l="1"/>
  <c r="F15" i="2"/>
  <c r="R16" i="2"/>
  <c r="G14" i="1"/>
  <c r="N14" i="1"/>
  <c r="J16" i="2"/>
  <c r="M16" i="2" s="1"/>
  <c r="B15" i="1"/>
  <c r="I15" i="1" s="1"/>
  <c r="J15" i="1" s="1"/>
  <c r="H14" i="1"/>
  <c r="K16" i="2" l="1"/>
  <c r="L16" i="2" s="1"/>
  <c r="K15" i="1"/>
  <c r="L15" i="1" s="1"/>
  <c r="M15" i="1"/>
  <c r="D15" i="2" l="1"/>
  <c r="C16" i="2" s="1"/>
  <c r="O14" i="1"/>
  <c r="F14" i="1" s="1"/>
  <c r="G16" i="2" l="1"/>
  <c r="H16" i="2" s="1"/>
  <c r="N16" i="2"/>
  <c r="B17" i="2"/>
  <c r="I17" i="2" s="1"/>
  <c r="E14" i="1"/>
  <c r="D14" i="1" s="1"/>
  <c r="C15" i="1" s="1"/>
  <c r="R17" i="2" l="1"/>
  <c r="O16" i="2"/>
  <c r="G15" i="1"/>
  <c r="N15" i="1"/>
  <c r="J17" i="2"/>
  <c r="M17" i="2" s="1"/>
  <c r="H15" i="1"/>
  <c r="B16" i="1"/>
  <c r="I16" i="1"/>
  <c r="J16" i="1" s="1"/>
  <c r="P16" i="2" l="1"/>
  <c r="K17" i="2"/>
  <c r="L17" i="2" s="1"/>
  <c r="O15" i="1"/>
  <c r="F15" i="1" s="1"/>
  <c r="M16" i="1"/>
  <c r="K16" i="1"/>
  <c r="L16" i="1" s="1"/>
  <c r="E16" i="2" l="1"/>
  <c r="F16" i="2"/>
  <c r="E15" i="1"/>
  <c r="D15" i="1" s="1"/>
  <c r="C16" i="1" s="1"/>
  <c r="D16" i="2" l="1"/>
  <c r="C17" i="2" s="1"/>
  <c r="G17" i="2" s="1"/>
  <c r="H17" i="2" s="1"/>
  <c r="N17" i="2"/>
  <c r="O17" i="2" s="1"/>
  <c r="G16" i="1"/>
  <c r="N16" i="1"/>
  <c r="H16" i="1"/>
  <c r="B17" i="1"/>
  <c r="B18" i="2" l="1"/>
  <c r="I18" i="2" s="1"/>
  <c r="R18" i="2" s="1"/>
  <c r="J18" i="2"/>
  <c r="M18" i="2" s="1"/>
  <c r="P17" i="2"/>
  <c r="K18" i="2"/>
  <c r="L18" i="2" s="1"/>
  <c r="I17" i="1"/>
  <c r="J17" i="1" s="1"/>
  <c r="E17" i="2" l="1"/>
  <c r="F17" i="2"/>
  <c r="D17" i="2" s="1"/>
  <c r="C18" i="2" s="1"/>
  <c r="O16" i="1"/>
  <c r="F16" i="1" s="1"/>
  <c r="M17" i="1"/>
  <c r="K17" i="1"/>
  <c r="L17" i="1" s="1"/>
  <c r="G18" i="2" l="1"/>
  <c r="H18" i="2" s="1"/>
  <c r="N18" i="2"/>
  <c r="O18" i="2" s="1"/>
  <c r="B19" i="2"/>
  <c r="I19" i="2" s="1"/>
  <c r="E16" i="1"/>
  <c r="D16" i="1" s="1"/>
  <c r="C17" i="1" s="1"/>
  <c r="P18" i="2" l="1"/>
  <c r="F18" i="2" s="1"/>
  <c r="J19" i="2"/>
  <c r="M19" i="2" s="1"/>
  <c r="R19" i="2"/>
  <c r="G17" i="1"/>
  <c r="N17" i="1"/>
  <c r="H17" i="1"/>
  <c r="B18" i="1"/>
  <c r="K19" i="2" l="1"/>
  <c r="L19" i="2" s="1"/>
  <c r="E18" i="2"/>
  <c r="O17" i="1"/>
  <c r="F17" i="1" s="1"/>
  <c r="I18" i="1"/>
  <c r="J18" i="1" s="1"/>
  <c r="D18" i="2" l="1"/>
  <c r="C19" i="2" s="1"/>
  <c r="N19" i="2" s="1"/>
  <c r="O19" i="2" s="1"/>
  <c r="E17" i="1"/>
  <c r="K18" i="1"/>
  <c r="L18" i="1" s="1"/>
  <c r="M18" i="1"/>
  <c r="G19" i="2" l="1"/>
  <c r="H19" i="2" s="1"/>
  <c r="P19" i="2" s="1"/>
  <c r="B20" i="2"/>
  <c r="I20" i="2" s="1"/>
  <c r="D17" i="1"/>
  <c r="C18" i="1" s="1"/>
  <c r="E19" i="2" l="1"/>
  <c r="F19" i="2"/>
  <c r="R20" i="2"/>
  <c r="J20" i="2"/>
  <c r="G18" i="1"/>
  <c r="N18" i="1"/>
  <c r="H18" i="1"/>
  <c r="B19" i="1"/>
  <c r="D19" i="2" l="1"/>
  <c r="C20" i="2" s="1"/>
  <c r="G20" i="2" s="1"/>
  <c r="H20" i="2" s="1"/>
  <c r="K20" i="2"/>
  <c r="L20" i="2" s="1"/>
  <c r="M20" i="2"/>
  <c r="B21" i="2"/>
  <c r="I21" i="2" s="1"/>
  <c r="J21" i="2" s="1"/>
  <c r="K21" i="2" s="1"/>
  <c r="L21" i="2" s="1"/>
  <c r="O18" i="1"/>
  <c r="F18" i="1" s="1"/>
  <c r="I19" i="1"/>
  <c r="J19" i="1" s="1"/>
  <c r="N20" i="2" l="1"/>
  <c r="O20" i="2" s="1"/>
  <c r="R21" i="2"/>
  <c r="M21" i="2"/>
  <c r="E18" i="1"/>
  <c r="K19" i="1"/>
  <c r="L19" i="1" s="1"/>
  <c r="M19" i="1"/>
  <c r="P20" i="2" l="1"/>
  <c r="D18" i="1"/>
  <c r="C19" i="1" s="1"/>
  <c r="F20" i="2" l="1"/>
  <c r="E20" i="2"/>
  <c r="D20" i="2" s="1"/>
  <c r="C21" i="2" s="1"/>
  <c r="G19" i="1"/>
  <c r="N19" i="1"/>
  <c r="H19" i="1"/>
  <c r="B20" i="1"/>
  <c r="G21" i="2" l="1"/>
  <c r="H21" i="2" s="1"/>
  <c r="N21" i="2"/>
  <c r="O21" i="2" s="1"/>
  <c r="B22" i="2"/>
  <c r="I22" i="2" s="1"/>
  <c r="I20" i="1"/>
  <c r="J20" i="1" s="1"/>
  <c r="J22" i="2" l="1"/>
  <c r="R22" i="2"/>
  <c r="P21" i="2"/>
  <c r="O19" i="1"/>
  <c r="F19" i="1" s="1"/>
  <c r="M20" i="1"/>
  <c r="K20" i="1"/>
  <c r="L20" i="1" s="1"/>
  <c r="F21" i="2" l="1"/>
  <c r="E21" i="2"/>
  <c r="D21" i="2" s="1"/>
  <c r="C22" i="2" s="1"/>
  <c r="K22" i="2"/>
  <c r="L22" i="2" s="1"/>
  <c r="M22" i="2"/>
  <c r="E19" i="1"/>
  <c r="D19" i="1" s="1"/>
  <c r="C20" i="1" s="1"/>
  <c r="N22" i="2" l="1"/>
  <c r="O22" i="2" s="1"/>
  <c r="G22" i="2"/>
  <c r="H22" i="2" s="1"/>
  <c r="P22" i="2" s="1"/>
  <c r="B23" i="2"/>
  <c r="I23" i="2" s="1"/>
  <c r="G20" i="1"/>
  <c r="N20" i="1"/>
  <c r="H20" i="1"/>
  <c r="B21" i="1"/>
  <c r="I21" i="1"/>
  <c r="J21" i="1" s="1"/>
  <c r="J23" i="2" l="1"/>
  <c r="R23" i="2"/>
  <c r="E22" i="2"/>
  <c r="F22" i="2"/>
  <c r="O20" i="1"/>
  <c r="K21" i="1"/>
  <c r="L21" i="1" s="1"/>
  <c r="M21" i="1"/>
  <c r="D22" i="2" l="1"/>
  <c r="C23" i="2" s="1"/>
  <c r="K23" i="2"/>
  <c r="L23" i="2" s="1"/>
  <c r="M23" i="2"/>
  <c r="E20" i="1"/>
  <c r="F20" i="1"/>
  <c r="N23" i="2" l="1"/>
  <c r="O23" i="2" s="1"/>
  <c r="G23" i="2"/>
  <c r="H23" i="2" s="1"/>
  <c r="P23" i="2" s="1"/>
  <c r="D20" i="1"/>
  <c r="C21" i="1" s="1"/>
  <c r="N21" i="1" s="1"/>
  <c r="E23" i="2" l="1"/>
  <c r="F23" i="2"/>
  <c r="B22" i="1"/>
  <c r="I22" i="1" s="1"/>
  <c r="J22" i="1" s="1"/>
  <c r="G21" i="1"/>
  <c r="H21" i="1" s="1"/>
  <c r="D23" i="2" l="1"/>
  <c r="O21" i="1"/>
  <c r="F21" i="1" s="1"/>
  <c r="M22" i="1"/>
  <c r="K22" i="1"/>
  <c r="L22" i="1" s="1"/>
  <c r="E21" i="1" l="1"/>
  <c r="D21" i="1" s="1"/>
  <c r="C22" i="1" s="1"/>
  <c r="G22" i="1" l="1"/>
  <c r="N22" i="1"/>
  <c r="H22" i="1"/>
  <c r="B23" i="1"/>
  <c r="I23" i="1" s="1"/>
  <c r="J23" i="1" s="1"/>
  <c r="M23" i="1" s="1"/>
  <c r="K23" i="1" l="1"/>
  <c r="L23" i="1" s="1"/>
  <c r="O22" i="1"/>
  <c r="F22" i="1" s="1"/>
  <c r="E22" i="1" l="1"/>
  <c r="D22" i="1" s="1"/>
  <c r="C23" i="1" s="1"/>
  <c r="G23" i="1" l="1"/>
  <c r="H23" i="1" s="1"/>
  <c r="N23" i="1"/>
  <c r="O23" i="1" l="1"/>
  <c r="F23" i="1" s="1"/>
  <c r="E23" i="1" l="1"/>
  <c r="D23" i="1" s="1"/>
</calcChain>
</file>

<file path=xl/sharedStrings.xml><?xml version="1.0" encoding="utf-8"?>
<sst xmlns="http://schemas.openxmlformats.org/spreadsheetml/2006/main" count="40" uniqueCount="24">
  <si>
    <t>P</t>
  </si>
  <si>
    <t>t</t>
  </si>
  <si>
    <t>V</t>
  </si>
  <si>
    <t>Dest</t>
  </si>
  <si>
    <t>tStop</t>
  </si>
  <si>
    <t>delta</t>
  </si>
  <si>
    <t>tDest</t>
  </si>
  <si>
    <t>dV</t>
  </si>
  <si>
    <t>dV max</t>
  </si>
  <si>
    <t>delta / dV max</t>
  </si>
  <si>
    <t>clamped</t>
  </si>
  <si>
    <t>dVstop</t>
  </si>
  <si>
    <t>dVgo</t>
  </si>
  <si>
    <t>fract</t>
  </si>
  <si>
    <t>1- fract</t>
  </si>
  <si>
    <t>v</t>
  </si>
  <si>
    <t>d</t>
  </si>
  <si>
    <t>tStopClamped</t>
  </si>
  <si>
    <t>tStopClamped / (tDest + tStopClamped)</t>
  </si>
  <si>
    <t>Start</t>
  </si>
  <si>
    <t>Delta</t>
  </si>
  <si>
    <t>tGo</t>
  </si>
  <si>
    <t>tDestClamped</t>
  </si>
  <si>
    <t>tStopClamped / (tDestClamped + tStopClamped)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</si>
</sst>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C0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Normal="100" workbookViewId="0">
      <selection activeCell="G3" sqref="G3"/>
    </sheetView>
  </sheetViews>
  <sheetFormatPr defaultRowHeight="15" x14ac:dyDescent="0.25"/>
  <cols>
    <col min="1" max="1" width="9.140625" style="1"/>
    <col min="8" max="8" width="14.5703125" customWidth="1"/>
    <col min="10" max="10" width="14.5703125" customWidth="1"/>
    <col min="11" max="11" width="9.85546875" customWidth="1"/>
    <col min="12" max="12" width="9.140625" customWidth="1"/>
    <col min="13" max="13" width="12.5703125" customWidth="1"/>
    <col min="15" max="15" width="22.5703125" style="1" customWidth="1"/>
    <col min="16" max="16" width="13.5703125" style="1" customWidth="1"/>
  </cols>
  <sheetData>
    <row r="1" spans="1:15" s="2" customFormat="1" x14ac:dyDescent="0.25">
      <c r="A1" s="2" t="s">
        <v>1</v>
      </c>
      <c r="B1" s="2" t="s">
        <v>0</v>
      </c>
      <c r="C1" s="2" t="s">
        <v>2</v>
      </c>
      <c r="D1" s="2" t="s">
        <v>7</v>
      </c>
      <c r="E1" s="2" t="s">
        <v>12</v>
      </c>
      <c r="F1" s="2" t="s">
        <v>11</v>
      </c>
      <c r="G1" s="2" t="s">
        <v>4</v>
      </c>
      <c r="H1" s="2" t="s">
        <v>17</v>
      </c>
      <c r="I1" s="2" t="s">
        <v>5</v>
      </c>
      <c r="J1" s="2" t="s">
        <v>9</v>
      </c>
      <c r="K1" s="2" t="s">
        <v>13</v>
      </c>
      <c r="L1" s="2" t="s">
        <v>14</v>
      </c>
      <c r="M1" s="2" t="s">
        <v>10</v>
      </c>
      <c r="N1" s="2" t="s">
        <v>6</v>
      </c>
      <c r="O1" s="2" t="s">
        <v>18</v>
      </c>
    </row>
    <row r="2" spans="1:15" x14ac:dyDescent="0.25">
      <c r="A2" s="1">
        <v>0</v>
      </c>
      <c r="B2" s="3">
        <f>Start</f>
        <v>1.5</v>
      </c>
      <c r="C2" s="3">
        <v>0</v>
      </c>
      <c r="D2" s="3">
        <f>E2+F2</f>
        <v>-7.0000000000000007E-2</v>
      </c>
      <c r="E2" s="3">
        <f t="shared" ref="E2:E23" si="0">IF(O2&lt;0.3333,M2,0)*dV_max</f>
        <v>-7.0000000000000007E-2</v>
      </c>
      <c r="F2" s="3">
        <f t="shared" ref="F2:F23" si="1">IF(O2&lt;0.5,IF(AND(ABS(J2) &gt; 1, ABS(J2)&lt;2),L2,0),M2)*dV_max*-1</f>
        <v>0</v>
      </c>
      <c r="G2" s="3">
        <f>C2/dV_max</f>
        <v>0</v>
      </c>
      <c r="H2" s="3">
        <f>CEILING(ABS(G2),1)*SIGN(G2)</f>
        <v>0</v>
      </c>
      <c r="I2" s="3">
        <f t="shared" ref="I2:I23" si="2">Dest-B2</f>
        <v>-0.5</v>
      </c>
      <c r="J2" s="3">
        <f t="shared" ref="J2:J23" si="3">I2/dV_max</f>
        <v>-7.1428571428571423</v>
      </c>
      <c r="K2" s="3">
        <f>J2-TRUNC(J2)</f>
        <v>-0.14285714285714235</v>
      </c>
      <c r="L2" s="3">
        <f>SIGN(K2) *(1-ABS(K2))</f>
        <v>-0.85714285714285765</v>
      </c>
      <c r="M2" s="3">
        <f>MIN(MAX(J2,-1), 1)</f>
        <v>-1</v>
      </c>
      <c r="N2" s="3">
        <f>ABS(IF(C2&lt;&gt; 0,I2/C2,1000))</f>
        <v>1000</v>
      </c>
      <c r="O2" s="4">
        <f>ABS(H2/(H2+N2))</f>
        <v>0</v>
      </c>
    </row>
    <row r="3" spans="1:15" x14ac:dyDescent="0.25">
      <c r="A3" s="1">
        <v>1</v>
      </c>
      <c r="B3" s="3">
        <f>B2+C2</f>
        <v>1.5</v>
      </c>
      <c r="C3" s="3">
        <f>C2+D2</f>
        <v>-7.0000000000000007E-2</v>
      </c>
      <c r="D3" s="3">
        <f t="shared" ref="D3:D23" si="4">E3+F3</f>
        <v>-7.0000000000000007E-2</v>
      </c>
      <c r="E3" s="3">
        <f t="shared" si="0"/>
        <v>-7.0000000000000007E-2</v>
      </c>
      <c r="F3" s="3">
        <f t="shared" si="1"/>
        <v>0</v>
      </c>
      <c r="G3" s="3">
        <f>C3/dV_max</f>
        <v>-1</v>
      </c>
      <c r="H3" s="3">
        <f t="shared" ref="H3:H23" si="5">CEILING(ABS(G3),1)*SIGN(G3)</f>
        <v>-1</v>
      </c>
      <c r="I3" s="3">
        <f t="shared" si="2"/>
        <v>-0.5</v>
      </c>
      <c r="J3" s="3">
        <f t="shared" si="3"/>
        <v>-7.1428571428571423</v>
      </c>
      <c r="K3" s="3">
        <f t="shared" ref="K3:K23" si="6">J3-TRUNC(J3)</f>
        <v>-0.14285714285714235</v>
      </c>
      <c r="L3" s="3">
        <f t="shared" ref="L3:L23" si="7">SIGN(K3) *(1-ABS(K3))</f>
        <v>-0.85714285714285765</v>
      </c>
      <c r="M3" s="3">
        <f t="shared" ref="M3:M23" si="8">MIN(MAX(J3,-1), 1)</f>
        <v>-1</v>
      </c>
      <c r="N3" s="3">
        <f t="shared" ref="N3:N23" si="9">ABS(IF(C3&lt;&gt; 0,I3/C3,1000))</f>
        <v>7.1428571428571423</v>
      </c>
      <c r="O3" s="4">
        <f t="shared" ref="O3:O23" si="10">ABS(H3/(H3+N3))</f>
        <v>0.16279069767441862</v>
      </c>
    </row>
    <row r="4" spans="1:15" x14ac:dyDescent="0.25">
      <c r="A4" s="1">
        <v>2</v>
      </c>
      <c r="B4" s="3">
        <f t="shared" ref="B4:B12" si="11">B3+C3</f>
        <v>1.43</v>
      </c>
      <c r="C4" s="3">
        <f t="shared" ref="C4:C12" si="12">C3+D3</f>
        <v>-0.14000000000000001</v>
      </c>
      <c r="D4" s="3">
        <f t="shared" si="4"/>
        <v>7.0000000000000007E-2</v>
      </c>
      <c r="E4" s="3">
        <f t="shared" si="0"/>
        <v>0</v>
      </c>
      <c r="F4" s="3">
        <f t="shared" si="1"/>
        <v>7.0000000000000007E-2</v>
      </c>
      <c r="G4" s="3">
        <f>C4/dV_max</f>
        <v>-2</v>
      </c>
      <c r="H4" s="3">
        <f t="shared" si="5"/>
        <v>-2</v>
      </c>
      <c r="I4" s="3">
        <f t="shared" si="2"/>
        <v>-0.42999999999999994</v>
      </c>
      <c r="J4" s="3">
        <f t="shared" si="3"/>
        <v>-6.1428571428571415</v>
      </c>
      <c r="K4" s="3">
        <f t="shared" si="6"/>
        <v>-0.14285714285714146</v>
      </c>
      <c r="L4" s="3">
        <f t="shared" si="7"/>
        <v>-0.85714285714285854</v>
      </c>
      <c r="M4" s="3">
        <f t="shared" si="8"/>
        <v>-1</v>
      </c>
      <c r="N4" s="3">
        <f t="shared" si="9"/>
        <v>3.0714285714285707</v>
      </c>
      <c r="O4" s="4">
        <f t="shared" si="10"/>
        <v>1.8666666666666678</v>
      </c>
    </row>
    <row r="5" spans="1:15" x14ac:dyDescent="0.25">
      <c r="A5" s="1">
        <v>3</v>
      </c>
      <c r="B5" s="3">
        <f t="shared" si="11"/>
        <v>1.29</v>
      </c>
      <c r="C5" s="3">
        <f t="shared" si="12"/>
        <v>-7.0000000000000007E-2</v>
      </c>
      <c r="D5" s="3">
        <f t="shared" si="4"/>
        <v>-7.0000000000000007E-2</v>
      </c>
      <c r="E5" s="3">
        <f t="shared" si="0"/>
        <v>-7.0000000000000007E-2</v>
      </c>
      <c r="F5" s="3">
        <f t="shared" si="1"/>
        <v>0</v>
      </c>
      <c r="G5" s="3">
        <f>C5/dV_max</f>
        <v>-1</v>
      </c>
      <c r="H5" s="3">
        <f t="shared" si="5"/>
        <v>-1</v>
      </c>
      <c r="I5" s="3">
        <f t="shared" si="2"/>
        <v>-0.29000000000000004</v>
      </c>
      <c r="J5" s="3">
        <f t="shared" si="3"/>
        <v>-4.1428571428571432</v>
      </c>
      <c r="K5" s="3">
        <f t="shared" si="6"/>
        <v>-0.14285714285714324</v>
      </c>
      <c r="L5" s="3">
        <f t="shared" si="7"/>
        <v>-0.85714285714285676</v>
      </c>
      <c r="M5" s="3">
        <f t="shared" si="8"/>
        <v>-1</v>
      </c>
      <c r="N5" s="3">
        <f t="shared" si="9"/>
        <v>4.1428571428571432</v>
      </c>
      <c r="O5" s="4">
        <f t="shared" si="10"/>
        <v>0.31818181818181812</v>
      </c>
    </row>
    <row r="6" spans="1:15" x14ac:dyDescent="0.25">
      <c r="A6" s="1">
        <v>4</v>
      </c>
      <c r="B6" s="3">
        <f t="shared" si="11"/>
        <v>1.22</v>
      </c>
      <c r="C6" s="3">
        <f t="shared" si="12"/>
        <v>-0.14000000000000001</v>
      </c>
      <c r="D6" s="3">
        <f t="shared" si="4"/>
        <v>7.0000000000000007E-2</v>
      </c>
      <c r="E6" s="3">
        <f t="shared" si="0"/>
        <v>0</v>
      </c>
      <c r="F6" s="3">
        <f t="shared" si="1"/>
        <v>7.0000000000000007E-2</v>
      </c>
      <c r="G6" s="3">
        <f>C6/dV_max</f>
        <v>-2</v>
      </c>
      <c r="H6" s="3">
        <f t="shared" si="5"/>
        <v>-2</v>
      </c>
      <c r="I6" s="3">
        <f t="shared" si="2"/>
        <v>-0.21999999999999997</v>
      </c>
      <c r="J6" s="3">
        <f t="shared" si="3"/>
        <v>-3.1428571428571423</v>
      </c>
      <c r="K6" s="3">
        <f t="shared" si="6"/>
        <v>-0.14285714285714235</v>
      </c>
      <c r="L6" s="3">
        <f t="shared" si="7"/>
        <v>-0.85714285714285765</v>
      </c>
      <c r="M6" s="3">
        <f t="shared" si="8"/>
        <v>-1</v>
      </c>
      <c r="N6" s="3">
        <f t="shared" si="9"/>
        <v>1.5714285714285712</v>
      </c>
      <c r="O6" s="4">
        <f t="shared" si="10"/>
        <v>4.6666666666666643</v>
      </c>
    </row>
    <row r="7" spans="1:15" x14ac:dyDescent="0.25">
      <c r="A7" s="1">
        <v>5</v>
      </c>
      <c r="B7" s="3">
        <f t="shared" si="11"/>
        <v>1.08</v>
      </c>
      <c r="C7" s="3">
        <f t="shared" si="12"/>
        <v>-7.0000000000000007E-2</v>
      </c>
      <c r="D7" s="3">
        <f t="shared" si="4"/>
        <v>7.0000000000000007E-2</v>
      </c>
      <c r="E7" s="3">
        <f t="shared" si="0"/>
        <v>0</v>
      </c>
      <c r="F7" s="3">
        <f t="shared" si="1"/>
        <v>7.0000000000000007E-2</v>
      </c>
      <c r="G7" s="3">
        <f>C7/dV_max</f>
        <v>-1</v>
      </c>
      <c r="H7" s="3">
        <f t="shared" si="5"/>
        <v>-1</v>
      </c>
      <c r="I7" s="3">
        <f t="shared" si="2"/>
        <v>-8.0000000000000071E-2</v>
      </c>
      <c r="J7" s="3">
        <f t="shared" si="3"/>
        <v>-1.1428571428571437</v>
      </c>
      <c r="K7" s="3">
        <f t="shared" si="6"/>
        <v>-0.14285714285714368</v>
      </c>
      <c r="L7" s="3">
        <f t="shared" si="7"/>
        <v>-0.85714285714285632</v>
      </c>
      <c r="M7" s="3">
        <f t="shared" si="8"/>
        <v>-1</v>
      </c>
      <c r="N7" s="3">
        <f t="shared" si="9"/>
        <v>1.1428571428571437</v>
      </c>
      <c r="O7" s="4">
        <f t="shared" si="10"/>
        <v>6.9999999999999591</v>
      </c>
    </row>
    <row r="8" spans="1:15" x14ac:dyDescent="0.25">
      <c r="A8" s="1">
        <v>6</v>
      </c>
      <c r="B8" s="3">
        <f t="shared" si="11"/>
        <v>1.01</v>
      </c>
      <c r="C8" s="3">
        <f t="shared" si="12"/>
        <v>0</v>
      </c>
      <c r="D8" s="3">
        <f t="shared" si="4"/>
        <v>-1.0000000000000009E-2</v>
      </c>
      <c r="E8" s="3">
        <f t="shared" si="0"/>
        <v>-1.0000000000000009E-2</v>
      </c>
      <c r="F8" s="3">
        <f t="shared" si="1"/>
        <v>0</v>
      </c>
      <c r="G8" s="3">
        <f>C8/dV_max</f>
        <v>0</v>
      </c>
      <c r="H8" s="3">
        <f t="shared" si="5"/>
        <v>0</v>
      </c>
      <c r="I8" s="3">
        <f t="shared" si="2"/>
        <v>-1.0000000000000009E-2</v>
      </c>
      <c r="J8" s="3">
        <f t="shared" si="3"/>
        <v>-0.14285714285714296</v>
      </c>
      <c r="K8" s="3">
        <f t="shared" si="6"/>
        <v>-0.14285714285714296</v>
      </c>
      <c r="L8" s="3">
        <f t="shared" si="7"/>
        <v>-0.85714285714285698</v>
      </c>
      <c r="M8" s="3">
        <f t="shared" si="8"/>
        <v>-0.14285714285714296</v>
      </c>
      <c r="N8" s="3">
        <f t="shared" si="9"/>
        <v>1000</v>
      </c>
      <c r="O8" s="4">
        <f t="shared" si="10"/>
        <v>0</v>
      </c>
    </row>
    <row r="9" spans="1:15" x14ac:dyDescent="0.25">
      <c r="A9" s="1">
        <v>7</v>
      </c>
      <c r="B9" s="3">
        <f t="shared" si="11"/>
        <v>1.01</v>
      </c>
      <c r="C9" s="3">
        <f t="shared" si="12"/>
        <v>-1.0000000000000009E-2</v>
      </c>
      <c r="D9" s="3" t="e">
        <f t="shared" si="4"/>
        <v>#DIV/0!</v>
      </c>
      <c r="E9" s="3" t="e">
        <f t="shared" si="0"/>
        <v>#DIV/0!</v>
      </c>
      <c r="F9" s="3" t="e">
        <f t="shared" si="1"/>
        <v>#DIV/0!</v>
      </c>
      <c r="G9" s="3">
        <f>C9/dV_max</f>
        <v>-0.14285714285714296</v>
      </c>
      <c r="H9" s="3">
        <f t="shared" si="5"/>
        <v>-1</v>
      </c>
      <c r="I9" s="3">
        <f t="shared" si="2"/>
        <v>-1.0000000000000009E-2</v>
      </c>
      <c r="J9" s="3">
        <f t="shared" si="3"/>
        <v>-0.14285714285714296</v>
      </c>
      <c r="K9" s="3">
        <f t="shared" si="6"/>
        <v>-0.14285714285714296</v>
      </c>
      <c r="L9" s="3">
        <f t="shared" si="7"/>
        <v>-0.85714285714285698</v>
      </c>
      <c r="M9" s="3">
        <f t="shared" si="8"/>
        <v>-0.14285714285714296</v>
      </c>
      <c r="N9" s="3">
        <f t="shared" si="9"/>
        <v>1</v>
      </c>
      <c r="O9" s="4" t="e">
        <f t="shared" si="10"/>
        <v>#DIV/0!</v>
      </c>
    </row>
    <row r="10" spans="1:15" x14ac:dyDescent="0.25">
      <c r="A10" s="1">
        <v>8</v>
      </c>
      <c r="B10" s="3">
        <f t="shared" si="11"/>
        <v>1</v>
      </c>
      <c r="C10" s="3" t="e">
        <f t="shared" si="12"/>
        <v>#DIV/0!</v>
      </c>
      <c r="D10" s="3" t="e">
        <f t="shared" si="4"/>
        <v>#DIV/0!</v>
      </c>
      <c r="E10" s="3" t="e">
        <f t="shared" si="0"/>
        <v>#DIV/0!</v>
      </c>
      <c r="F10" s="3" t="e">
        <f t="shared" si="1"/>
        <v>#DIV/0!</v>
      </c>
      <c r="G10" s="3" t="e">
        <f>C10/dV_max</f>
        <v>#DIV/0!</v>
      </c>
      <c r="H10" s="3" t="e">
        <f t="shared" si="5"/>
        <v>#DIV/0!</v>
      </c>
      <c r="I10" s="3">
        <f t="shared" si="2"/>
        <v>0</v>
      </c>
      <c r="J10" s="3">
        <f t="shared" si="3"/>
        <v>0</v>
      </c>
      <c r="K10" s="3">
        <f t="shared" si="6"/>
        <v>0</v>
      </c>
      <c r="L10" s="3">
        <f t="shared" si="7"/>
        <v>0</v>
      </c>
      <c r="M10" s="3">
        <f t="shared" si="8"/>
        <v>0</v>
      </c>
      <c r="N10" s="3" t="e">
        <f t="shared" si="9"/>
        <v>#DIV/0!</v>
      </c>
      <c r="O10" s="4" t="e">
        <f t="shared" si="10"/>
        <v>#DIV/0!</v>
      </c>
    </row>
    <row r="11" spans="1:15" x14ac:dyDescent="0.25">
      <c r="A11" s="1">
        <v>9</v>
      </c>
      <c r="B11" s="3" t="e">
        <f t="shared" si="11"/>
        <v>#DIV/0!</v>
      </c>
      <c r="C11" s="3" t="e">
        <f t="shared" si="12"/>
        <v>#DIV/0!</v>
      </c>
      <c r="D11" s="3" t="e">
        <f t="shared" si="4"/>
        <v>#DIV/0!</v>
      </c>
      <c r="E11" s="3" t="e">
        <f t="shared" si="0"/>
        <v>#DIV/0!</v>
      </c>
      <c r="F11" s="3" t="e">
        <f t="shared" si="1"/>
        <v>#DIV/0!</v>
      </c>
      <c r="G11" s="3" t="e">
        <f>C11/dV_max</f>
        <v>#DIV/0!</v>
      </c>
      <c r="H11" s="3" t="e">
        <f t="shared" si="5"/>
        <v>#DIV/0!</v>
      </c>
      <c r="I11" s="3" t="e">
        <f t="shared" si="2"/>
        <v>#DIV/0!</v>
      </c>
      <c r="J11" s="3" t="e">
        <f t="shared" si="3"/>
        <v>#DIV/0!</v>
      </c>
      <c r="K11" s="3" t="e">
        <f t="shared" si="6"/>
        <v>#DIV/0!</v>
      </c>
      <c r="L11" s="3" t="e">
        <f t="shared" si="7"/>
        <v>#DIV/0!</v>
      </c>
      <c r="M11" s="3" t="e">
        <f t="shared" si="8"/>
        <v>#DIV/0!</v>
      </c>
      <c r="N11" s="3" t="e">
        <f t="shared" si="9"/>
        <v>#DIV/0!</v>
      </c>
      <c r="O11" s="4" t="e">
        <f t="shared" si="10"/>
        <v>#DIV/0!</v>
      </c>
    </row>
    <row r="12" spans="1:15" x14ac:dyDescent="0.25">
      <c r="A12" s="1">
        <v>10</v>
      </c>
      <c r="B12" s="3" t="e">
        <f t="shared" si="11"/>
        <v>#DIV/0!</v>
      </c>
      <c r="C12" s="3" t="e">
        <f t="shared" si="12"/>
        <v>#DIV/0!</v>
      </c>
      <c r="D12" s="3" t="e">
        <f t="shared" si="4"/>
        <v>#DIV/0!</v>
      </c>
      <c r="E12" s="3" t="e">
        <f t="shared" si="0"/>
        <v>#DIV/0!</v>
      </c>
      <c r="F12" s="3" t="e">
        <f t="shared" si="1"/>
        <v>#DIV/0!</v>
      </c>
      <c r="G12" s="3" t="e">
        <f>C12/dV_max</f>
        <v>#DIV/0!</v>
      </c>
      <c r="H12" s="3" t="e">
        <f t="shared" si="5"/>
        <v>#DIV/0!</v>
      </c>
      <c r="I12" s="3" t="e">
        <f t="shared" si="2"/>
        <v>#DIV/0!</v>
      </c>
      <c r="J12" s="3" t="e">
        <f t="shared" si="3"/>
        <v>#DIV/0!</v>
      </c>
      <c r="K12" s="3" t="e">
        <f t="shared" si="6"/>
        <v>#DIV/0!</v>
      </c>
      <c r="L12" s="3" t="e">
        <f t="shared" si="7"/>
        <v>#DIV/0!</v>
      </c>
      <c r="M12" s="3" t="e">
        <f t="shared" si="8"/>
        <v>#DIV/0!</v>
      </c>
      <c r="N12" s="3" t="e">
        <f t="shared" si="9"/>
        <v>#DIV/0!</v>
      </c>
      <c r="O12" s="4" t="e">
        <f t="shared" si="10"/>
        <v>#DIV/0!</v>
      </c>
    </row>
    <row r="13" spans="1:15" x14ac:dyDescent="0.25">
      <c r="A13" s="1">
        <v>11</v>
      </c>
      <c r="B13" s="3" t="e">
        <f t="shared" ref="B13:B23" si="13">B12+C12</f>
        <v>#DIV/0!</v>
      </c>
      <c r="C13" s="3" t="e">
        <f t="shared" ref="C13:C23" si="14">C12+D12</f>
        <v>#DIV/0!</v>
      </c>
      <c r="D13" s="3" t="e">
        <f t="shared" si="4"/>
        <v>#DIV/0!</v>
      </c>
      <c r="E13" s="3" t="e">
        <f t="shared" si="0"/>
        <v>#DIV/0!</v>
      </c>
      <c r="F13" s="3" t="e">
        <f t="shared" si="1"/>
        <v>#DIV/0!</v>
      </c>
      <c r="G13" s="3" t="e">
        <f>C13/dV_max</f>
        <v>#DIV/0!</v>
      </c>
      <c r="H13" s="3" t="e">
        <f t="shared" si="5"/>
        <v>#DIV/0!</v>
      </c>
      <c r="I13" s="3" t="e">
        <f t="shared" si="2"/>
        <v>#DIV/0!</v>
      </c>
      <c r="J13" s="3" t="e">
        <f t="shared" si="3"/>
        <v>#DIV/0!</v>
      </c>
      <c r="K13" s="3" t="e">
        <f t="shared" si="6"/>
        <v>#DIV/0!</v>
      </c>
      <c r="L13" s="3" t="e">
        <f t="shared" si="7"/>
        <v>#DIV/0!</v>
      </c>
      <c r="M13" s="3" t="e">
        <f t="shared" si="8"/>
        <v>#DIV/0!</v>
      </c>
      <c r="N13" s="3" t="e">
        <f t="shared" si="9"/>
        <v>#DIV/0!</v>
      </c>
      <c r="O13" s="4" t="e">
        <f t="shared" si="10"/>
        <v>#DIV/0!</v>
      </c>
    </row>
    <row r="14" spans="1:15" x14ac:dyDescent="0.25">
      <c r="A14" s="1">
        <v>12</v>
      </c>
      <c r="B14" s="3" t="e">
        <f t="shared" si="13"/>
        <v>#DIV/0!</v>
      </c>
      <c r="C14" s="3" t="e">
        <f t="shared" si="14"/>
        <v>#DIV/0!</v>
      </c>
      <c r="D14" s="3" t="e">
        <f t="shared" si="4"/>
        <v>#DIV/0!</v>
      </c>
      <c r="E14" s="3" t="e">
        <f t="shared" si="0"/>
        <v>#DIV/0!</v>
      </c>
      <c r="F14" s="3" t="e">
        <f t="shared" si="1"/>
        <v>#DIV/0!</v>
      </c>
      <c r="G14" s="3" t="e">
        <f>C14/dV_max</f>
        <v>#DIV/0!</v>
      </c>
      <c r="H14" s="3" t="e">
        <f t="shared" si="5"/>
        <v>#DIV/0!</v>
      </c>
      <c r="I14" s="3" t="e">
        <f t="shared" si="2"/>
        <v>#DIV/0!</v>
      </c>
      <c r="J14" s="3" t="e">
        <f t="shared" si="3"/>
        <v>#DIV/0!</v>
      </c>
      <c r="K14" s="3" t="e">
        <f t="shared" si="6"/>
        <v>#DIV/0!</v>
      </c>
      <c r="L14" s="3" t="e">
        <f t="shared" si="7"/>
        <v>#DIV/0!</v>
      </c>
      <c r="M14" s="3" t="e">
        <f t="shared" si="8"/>
        <v>#DIV/0!</v>
      </c>
      <c r="N14" s="3" t="e">
        <f t="shared" si="9"/>
        <v>#DIV/0!</v>
      </c>
      <c r="O14" s="4" t="e">
        <f t="shared" si="10"/>
        <v>#DIV/0!</v>
      </c>
    </row>
    <row r="15" spans="1:15" x14ac:dyDescent="0.25">
      <c r="A15" s="1">
        <v>13</v>
      </c>
      <c r="B15" s="3" t="e">
        <f t="shared" si="13"/>
        <v>#DIV/0!</v>
      </c>
      <c r="C15" s="3" t="e">
        <f t="shared" si="14"/>
        <v>#DIV/0!</v>
      </c>
      <c r="D15" s="3" t="e">
        <f t="shared" si="4"/>
        <v>#DIV/0!</v>
      </c>
      <c r="E15" s="3" t="e">
        <f t="shared" si="0"/>
        <v>#DIV/0!</v>
      </c>
      <c r="F15" s="3" t="e">
        <f t="shared" si="1"/>
        <v>#DIV/0!</v>
      </c>
      <c r="G15" s="3" t="e">
        <f>C15/dV_max</f>
        <v>#DIV/0!</v>
      </c>
      <c r="H15" s="3" t="e">
        <f t="shared" si="5"/>
        <v>#DIV/0!</v>
      </c>
      <c r="I15" s="3" t="e">
        <f t="shared" si="2"/>
        <v>#DIV/0!</v>
      </c>
      <c r="J15" s="3" t="e">
        <f t="shared" si="3"/>
        <v>#DIV/0!</v>
      </c>
      <c r="K15" s="3" t="e">
        <f t="shared" si="6"/>
        <v>#DIV/0!</v>
      </c>
      <c r="L15" s="3" t="e">
        <f t="shared" si="7"/>
        <v>#DIV/0!</v>
      </c>
      <c r="M15" s="3" t="e">
        <f t="shared" si="8"/>
        <v>#DIV/0!</v>
      </c>
      <c r="N15" s="3" t="e">
        <f t="shared" si="9"/>
        <v>#DIV/0!</v>
      </c>
      <c r="O15" s="4" t="e">
        <f t="shared" si="10"/>
        <v>#DIV/0!</v>
      </c>
    </row>
    <row r="16" spans="1:15" x14ac:dyDescent="0.25">
      <c r="A16" s="1">
        <v>14</v>
      </c>
      <c r="B16" s="3" t="e">
        <f t="shared" si="13"/>
        <v>#DIV/0!</v>
      </c>
      <c r="C16" s="3" t="e">
        <f t="shared" si="14"/>
        <v>#DIV/0!</v>
      </c>
      <c r="D16" s="3" t="e">
        <f t="shared" si="4"/>
        <v>#DIV/0!</v>
      </c>
      <c r="E16" s="3" t="e">
        <f t="shared" si="0"/>
        <v>#DIV/0!</v>
      </c>
      <c r="F16" s="3" t="e">
        <f t="shared" si="1"/>
        <v>#DIV/0!</v>
      </c>
      <c r="G16" s="3" t="e">
        <f>C16/dV_max</f>
        <v>#DIV/0!</v>
      </c>
      <c r="H16" s="3" t="e">
        <f t="shared" si="5"/>
        <v>#DIV/0!</v>
      </c>
      <c r="I16" s="3" t="e">
        <f t="shared" si="2"/>
        <v>#DIV/0!</v>
      </c>
      <c r="J16" s="3" t="e">
        <f t="shared" si="3"/>
        <v>#DIV/0!</v>
      </c>
      <c r="K16" s="3" t="e">
        <f t="shared" si="6"/>
        <v>#DIV/0!</v>
      </c>
      <c r="L16" s="3" t="e">
        <f t="shared" si="7"/>
        <v>#DIV/0!</v>
      </c>
      <c r="M16" s="3" t="e">
        <f t="shared" si="8"/>
        <v>#DIV/0!</v>
      </c>
      <c r="N16" s="3" t="e">
        <f t="shared" si="9"/>
        <v>#DIV/0!</v>
      </c>
      <c r="O16" s="4" t="e">
        <f t="shared" si="10"/>
        <v>#DIV/0!</v>
      </c>
    </row>
    <row r="17" spans="1:16" x14ac:dyDescent="0.25">
      <c r="A17" s="1">
        <v>15</v>
      </c>
      <c r="B17" s="3" t="e">
        <f t="shared" si="13"/>
        <v>#DIV/0!</v>
      </c>
      <c r="C17" s="3" t="e">
        <f t="shared" si="14"/>
        <v>#DIV/0!</v>
      </c>
      <c r="D17" s="3" t="e">
        <f t="shared" si="4"/>
        <v>#DIV/0!</v>
      </c>
      <c r="E17" s="3" t="e">
        <f t="shared" si="0"/>
        <v>#DIV/0!</v>
      </c>
      <c r="F17" s="3" t="e">
        <f t="shared" si="1"/>
        <v>#DIV/0!</v>
      </c>
      <c r="G17" s="3" t="e">
        <f>C17/dV_max</f>
        <v>#DIV/0!</v>
      </c>
      <c r="H17" s="3" t="e">
        <f t="shared" si="5"/>
        <v>#DIV/0!</v>
      </c>
      <c r="I17" s="3" t="e">
        <f t="shared" si="2"/>
        <v>#DIV/0!</v>
      </c>
      <c r="J17" s="3" t="e">
        <f t="shared" si="3"/>
        <v>#DIV/0!</v>
      </c>
      <c r="K17" s="3" t="e">
        <f t="shared" si="6"/>
        <v>#DIV/0!</v>
      </c>
      <c r="L17" s="3" t="e">
        <f t="shared" si="7"/>
        <v>#DIV/0!</v>
      </c>
      <c r="M17" s="3" t="e">
        <f t="shared" si="8"/>
        <v>#DIV/0!</v>
      </c>
      <c r="N17" s="3" t="e">
        <f t="shared" si="9"/>
        <v>#DIV/0!</v>
      </c>
      <c r="O17" s="4" t="e">
        <f t="shared" si="10"/>
        <v>#DIV/0!</v>
      </c>
      <c r="P17"/>
    </row>
    <row r="18" spans="1:16" x14ac:dyDescent="0.25">
      <c r="A18" s="1">
        <v>16</v>
      </c>
      <c r="B18" s="3" t="e">
        <f t="shared" si="13"/>
        <v>#DIV/0!</v>
      </c>
      <c r="C18" s="3" t="e">
        <f t="shared" si="14"/>
        <v>#DIV/0!</v>
      </c>
      <c r="D18" s="3" t="e">
        <f t="shared" si="4"/>
        <v>#DIV/0!</v>
      </c>
      <c r="E18" s="3" t="e">
        <f t="shared" si="0"/>
        <v>#DIV/0!</v>
      </c>
      <c r="F18" s="3" t="e">
        <f t="shared" si="1"/>
        <v>#DIV/0!</v>
      </c>
      <c r="G18" s="3" t="e">
        <f>C18/dV_max</f>
        <v>#DIV/0!</v>
      </c>
      <c r="H18" s="3" t="e">
        <f t="shared" si="5"/>
        <v>#DIV/0!</v>
      </c>
      <c r="I18" s="3" t="e">
        <f t="shared" si="2"/>
        <v>#DIV/0!</v>
      </c>
      <c r="J18" s="3" t="e">
        <f t="shared" si="3"/>
        <v>#DIV/0!</v>
      </c>
      <c r="K18" s="3" t="e">
        <f t="shared" si="6"/>
        <v>#DIV/0!</v>
      </c>
      <c r="L18" s="3" t="e">
        <f t="shared" si="7"/>
        <v>#DIV/0!</v>
      </c>
      <c r="M18" s="3" t="e">
        <f t="shared" si="8"/>
        <v>#DIV/0!</v>
      </c>
      <c r="N18" s="3" t="e">
        <f t="shared" si="9"/>
        <v>#DIV/0!</v>
      </c>
      <c r="O18" s="4" t="e">
        <f t="shared" si="10"/>
        <v>#DIV/0!</v>
      </c>
      <c r="P18"/>
    </row>
    <row r="19" spans="1:16" x14ac:dyDescent="0.25">
      <c r="A19" s="1">
        <v>17</v>
      </c>
      <c r="B19" s="3" t="e">
        <f t="shared" si="13"/>
        <v>#DIV/0!</v>
      </c>
      <c r="C19" s="3" t="e">
        <f t="shared" si="14"/>
        <v>#DIV/0!</v>
      </c>
      <c r="D19" s="3" t="e">
        <f t="shared" si="4"/>
        <v>#DIV/0!</v>
      </c>
      <c r="E19" s="3" t="e">
        <f t="shared" si="0"/>
        <v>#DIV/0!</v>
      </c>
      <c r="F19" s="3" t="e">
        <f t="shared" si="1"/>
        <v>#DIV/0!</v>
      </c>
      <c r="G19" s="3" t="e">
        <f>C19/dV_max</f>
        <v>#DIV/0!</v>
      </c>
      <c r="H19" s="3" t="e">
        <f t="shared" si="5"/>
        <v>#DIV/0!</v>
      </c>
      <c r="I19" s="3" t="e">
        <f t="shared" si="2"/>
        <v>#DIV/0!</v>
      </c>
      <c r="J19" s="3" t="e">
        <f t="shared" si="3"/>
        <v>#DIV/0!</v>
      </c>
      <c r="K19" s="3" t="e">
        <f t="shared" si="6"/>
        <v>#DIV/0!</v>
      </c>
      <c r="L19" s="3" t="e">
        <f t="shared" si="7"/>
        <v>#DIV/0!</v>
      </c>
      <c r="M19" s="3" t="e">
        <f t="shared" si="8"/>
        <v>#DIV/0!</v>
      </c>
      <c r="N19" s="3" t="e">
        <f t="shared" si="9"/>
        <v>#DIV/0!</v>
      </c>
      <c r="O19" s="4" t="e">
        <f t="shared" si="10"/>
        <v>#DIV/0!</v>
      </c>
      <c r="P19"/>
    </row>
    <row r="20" spans="1:16" x14ac:dyDescent="0.25">
      <c r="A20" s="1">
        <v>18</v>
      </c>
      <c r="B20" s="3" t="e">
        <f t="shared" si="13"/>
        <v>#DIV/0!</v>
      </c>
      <c r="C20" s="3" t="e">
        <f t="shared" si="14"/>
        <v>#DIV/0!</v>
      </c>
      <c r="D20" s="3" t="e">
        <f t="shared" si="4"/>
        <v>#DIV/0!</v>
      </c>
      <c r="E20" s="3" t="e">
        <f t="shared" si="0"/>
        <v>#DIV/0!</v>
      </c>
      <c r="F20" s="3" t="e">
        <f t="shared" si="1"/>
        <v>#DIV/0!</v>
      </c>
      <c r="G20" s="3" t="e">
        <f>C20/dV_max</f>
        <v>#DIV/0!</v>
      </c>
      <c r="H20" s="3" t="e">
        <f t="shared" si="5"/>
        <v>#DIV/0!</v>
      </c>
      <c r="I20" s="3" t="e">
        <f t="shared" si="2"/>
        <v>#DIV/0!</v>
      </c>
      <c r="J20" s="3" t="e">
        <f t="shared" si="3"/>
        <v>#DIV/0!</v>
      </c>
      <c r="K20" s="3" t="e">
        <f t="shared" si="6"/>
        <v>#DIV/0!</v>
      </c>
      <c r="L20" s="3" t="e">
        <f t="shared" si="7"/>
        <v>#DIV/0!</v>
      </c>
      <c r="M20" s="3" t="e">
        <f t="shared" si="8"/>
        <v>#DIV/0!</v>
      </c>
      <c r="N20" s="3" t="e">
        <f t="shared" si="9"/>
        <v>#DIV/0!</v>
      </c>
      <c r="O20" s="4" t="e">
        <f t="shared" si="10"/>
        <v>#DIV/0!</v>
      </c>
      <c r="P20"/>
    </row>
    <row r="21" spans="1:16" x14ac:dyDescent="0.25">
      <c r="A21" s="1">
        <v>19</v>
      </c>
      <c r="B21" s="3" t="e">
        <f t="shared" si="13"/>
        <v>#DIV/0!</v>
      </c>
      <c r="C21" s="3" t="e">
        <f t="shared" si="14"/>
        <v>#DIV/0!</v>
      </c>
      <c r="D21" s="3" t="e">
        <f t="shared" si="4"/>
        <v>#DIV/0!</v>
      </c>
      <c r="E21" s="3" t="e">
        <f t="shared" si="0"/>
        <v>#DIV/0!</v>
      </c>
      <c r="F21" s="3" t="e">
        <f t="shared" si="1"/>
        <v>#DIV/0!</v>
      </c>
      <c r="G21" s="3" t="e">
        <f>C21/dV_max</f>
        <v>#DIV/0!</v>
      </c>
      <c r="H21" s="3" t="e">
        <f t="shared" si="5"/>
        <v>#DIV/0!</v>
      </c>
      <c r="I21" s="3" t="e">
        <f t="shared" si="2"/>
        <v>#DIV/0!</v>
      </c>
      <c r="J21" s="3" t="e">
        <f t="shared" si="3"/>
        <v>#DIV/0!</v>
      </c>
      <c r="K21" s="3" t="e">
        <f t="shared" si="6"/>
        <v>#DIV/0!</v>
      </c>
      <c r="L21" s="3" t="e">
        <f t="shared" si="7"/>
        <v>#DIV/0!</v>
      </c>
      <c r="M21" s="3" t="e">
        <f t="shared" si="8"/>
        <v>#DIV/0!</v>
      </c>
      <c r="N21" s="3" t="e">
        <f t="shared" si="9"/>
        <v>#DIV/0!</v>
      </c>
      <c r="O21" s="4" t="e">
        <f t="shared" si="10"/>
        <v>#DIV/0!</v>
      </c>
      <c r="P21"/>
    </row>
    <row r="22" spans="1:16" x14ac:dyDescent="0.25">
      <c r="A22" s="1">
        <v>20</v>
      </c>
      <c r="B22" s="3" t="e">
        <f t="shared" si="13"/>
        <v>#DIV/0!</v>
      </c>
      <c r="C22" s="3" t="e">
        <f t="shared" si="14"/>
        <v>#DIV/0!</v>
      </c>
      <c r="D22" s="3" t="e">
        <f t="shared" si="4"/>
        <v>#DIV/0!</v>
      </c>
      <c r="E22" s="3" t="e">
        <f t="shared" si="0"/>
        <v>#DIV/0!</v>
      </c>
      <c r="F22" s="3" t="e">
        <f t="shared" si="1"/>
        <v>#DIV/0!</v>
      </c>
      <c r="G22" s="3" t="e">
        <f>C22/dV_max</f>
        <v>#DIV/0!</v>
      </c>
      <c r="H22" s="3" t="e">
        <f t="shared" si="5"/>
        <v>#DIV/0!</v>
      </c>
      <c r="I22" s="3" t="e">
        <f t="shared" si="2"/>
        <v>#DIV/0!</v>
      </c>
      <c r="J22" s="3" t="e">
        <f t="shared" si="3"/>
        <v>#DIV/0!</v>
      </c>
      <c r="K22" s="3" t="e">
        <f t="shared" si="6"/>
        <v>#DIV/0!</v>
      </c>
      <c r="L22" s="3" t="e">
        <f t="shared" si="7"/>
        <v>#DIV/0!</v>
      </c>
      <c r="M22" s="3" t="e">
        <f t="shared" si="8"/>
        <v>#DIV/0!</v>
      </c>
      <c r="N22" s="3" t="e">
        <f t="shared" si="9"/>
        <v>#DIV/0!</v>
      </c>
      <c r="O22" s="4" t="e">
        <f t="shared" si="10"/>
        <v>#DIV/0!</v>
      </c>
      <c r="P22"/>
    </row>
    <row r="23" spans="1:16" x14ac:dyDescent="0.25">
      <c r="A23" s="1">
        <v>21</v>
      </c>
      <c r="B23" s="3" t="e">
        <f t="shared" si="13"/>
        <v>#DIV/0!</v>
      </c>
      <c r="C23" s="3" t="e">
        <f t="shared" si="14"/>
        <v>#DIV/0!</v>
      </c>
      <c r="D23" s="3" t="e">
        <f t="shared" si="4"/>
        <v>#DIV/0!</v>
      </c>
      <c r="E23" s="3" t="e">
        <f t="shared" si="0"/>
        <v>#DIV/0!</v>
      </c>
      <c r="F23" s="3" t="e">
        <f t="shared" si="1"/>
        <v>#DIV/0!</v>
      </c>
      <c r="G23" s="3" t="e">
        <f>C23/dV_max</f>
        <v>#DIV/0!</v>
      </c>
      <c r="H23" s="3" t="e">
        <f t="shared" si="5"/>
        <v>#DIV/0!</v>
      </c>
      <c r="I23" s="3" t="e">
        <f t="shared" si="2"/>
        <v>#DIV/0!</v>
      </c>
      <c r="J23" s="3" t="e">
        <f t="shared" si="3"/>
        <v>#DIV/0!</v>
      </c>
      <c r="K23" s="3" t="e">
        <f t="shared" si="6"/>
        <v>#DIV/0!</v>
      </c>
      <c r="L23" s="3" t="e">
        <f t="shared" si="7"/>
        <v>#DIV/0!</v>
      </c>
      <c r="M23" s="3" t="e">
        <f t="shared" si="8"/>
        <v>#DIV/0!</v>
      </c>
      <c r="N23" s="3" t="e">
        <f t="shared" si="9"/>
        <v>#DIV/0!</v>
      </c>
      <c r="O23" s="4" t="e">
        <f t="shared" si="10"/>
        <v>#DIV/0!</v>
      </c>
      <c r="P23"/>
    </row>
  </sheetData>
  <conditionalFormatting sqref="B1:B23">
    <cfRule type="cellIs" dxfId="3" priority="5" operator="equal">
      <formula>1</formula>
    </cfRule>
  </conditionalFormatting>
  <conditionalFormatting sqref="C2:C23">
    <cfRule type="cellIs" dxfId="2" priority="1" operator="between">
      <formula>-0.001</formula>
      <formula>0.001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I17" sqref="I17"/>
    </sheetView>
  </sheetViews>
  <sheetFormatPr defaultRowHeight="15" x14ac:dyDescent="0.25"/>
  <cols>
    <col min="1" max="1" width="9.140625" style="1"/>
    <col min="8" max="8" width="14.5703125" customWidth="1"/>
    <col min="10" max="10" width="14.5703125" customWidth="1"/>
    <col min="11" max="11" width="9.85546875" customWidth="1"/>
    <col min="12" max="12" width="9.140625" customWidth="1"/>
    <col min="13" max="13" width="12.5703125" customWidth="1"/>
    <col min="16" max="16" width="22.5703125" style="1" customWidth="1"/>
    <col min="17" max="17" width="13.5703125" style="1" customWidth="1"/>
  </cols>
  <sheetData>
    <row r="1" spans="1:18" s="2" customFormat="1" x14ac:dyDescent="0.25">
      <c r="A1" s="2" t="s">
        <v>1</v>
      </c>
      <c r="B1" s="2" t="s">
        <v>0</v>
      </c>
      <c r="C1" s="2" t="s">
        <v>2</v>
      </c>
      <c r="D1" s="2" t="s">
        <v>7</v>
      </c>
      <c r="E1" s="2" t="s">
        <v>12</v>
      </c>
      <c r="F1" s="2" t="s">
        <v>11</v>
      </c>
      <c r="G1" s="2" t="s">
        <v>4</v>
      </c>
      <c r="H1" s="2" t="s">
        <v>17</v>
      </c>
      <c r="I1" s="2" t="s">
        <v>5</v>
      </c>
      <c r="J1" s="2" t="s">
        <v>9</v>
      </c>
      <c r="K1" s="2" t="s">
        <v>13</v>
      </c>
      <c r="L1" s="2" t="s">
        <v>14</v>
      </c>
      <c r="M1" s="2" t="s">
        <v>10</v>
      </c>
      <c r="N1" s="2" t="s">
        <v>6</v>
      </c>
      <c r="O1" s="2" t="s">
        <v>22</v>
      </c>
      <c r="P1" s="2" t="s">
        <v>23</v>
      </c>
      <c r="R1" s="2" t="s">
        <v>21</v>
      </c>
    </row>
    <row r="2" spans="1:18" x14ac:dyDescent="0.25">
      <c r="A2" s="1">
        <v>0</v>
      </c>
      <c r="B2" s="3">
        <f>Start</f>
        <v>1.5</v>
      </c>
      <c r="C2" s="3">
        <v>0</v>
      </c>
      <c r="D2" s="3">
        <f>E2+F2</f>
        <v>-7.0000000000000007E-2</v>
      </c>
      <c r="E2" s="3">
        <f>SIGN(I2) * IF(P2&lt;0.3333,M2,0)*dV_max</f>
        <v>-7.0000000000000007E-2</v>
      </c>
      <c r="F2" s="3">
        <f>IF(P2&lt;0.5,IF(AND(ABS(J2) &gt; 1, ABS(J2)&lt;2),L2,0),M2)*dV_max*-1*SIGN(I2)</f>
        <v>0</v>
      </c>
      <c r="G2" s="3">
        <f>ABS(C2/dV_max)</f>
        <v>0</v>
      </c>
      <c r="H2" s="3">
        <f>CEILING(ABS(G2),1)*SIGN(G2)</f>
        <v>0</v>
      </c>
      <c r="I2" s="3">
        <f t="shared" ref="I2:I23" si="0">Dest-B2</f>
        <v>-0.5</v>
      </c>
      <c r="J2" s="3">
        <f>ABS(I2/dV_max)</f>
        <v>7.1428571428571423</v>
      </c>
      <c r="K2" s="3">
        <f>J2-TRUNC(J2)</f>
        <v>0.14285714285714235</v>
      </c>
      <c r="L2" s="3">
        <f>SIGN(K2) *(1-ABS(K2))</f>
        <v>0.85714285714285765</v>
      </c>
      <c r="M2" s="3">
        <f>MIN(MAX(J2,-1), 1)</f>
        <v>1</v>
      </c>
      <c r="N2" s="3">
        <f>ABS(IF(C2&lt;&gt; 0,I2/C2,1000))</f>
        <v>1000</v>
      </c>
      <c r="O2" s="3">
        <f>CEILING(N2,1)</f>
        <v>1000</v>
      </c>
      <c r="P2" s="4">
        <f>ABS(H2/(H2+O2))</f>
        <v>0</v>
      </c>
      <c r="Q2" s="1">
        <f>IF(O2-H2&lt;=1,O2-H2, 0)</f>
        <v>0</v>
      </c>
      <c r="R2">
        <f>FLOOR(LOOKUP(ABS(I2),tGo_d,tGo_t)/2,1)</f>
        <v>2</v>
      </c>
    </row>
    <row r="3" spans="1:18" x14ac:dyDescent="0.25">
      <c r="A3" s="1">
        <v>1</v>
      </c>
      <c r="B3" s="3">
        <f>B2+C2</f>
        <v>1.5</v>
      </c>
      <c r="C3" s="3">
        <f>C2+D2</f>
        <v>-7.0000000000000007E-2</v>
      </c>
      <c r="D3" s="3">
        <f t="shared" ref="D3:D23" si="1">E3+F3</f>
        <v>-7.0000000000000007E-2</v>
      </c>
      <c r="E3" s="3">
        <f>SIGN(I3) * IF(P3&lt;0.3333,M3,0)*dV_max</f>
        <v>-7.0000000000000007E-2</v>
      </c>
      <c r="F3" s="3">
        <f>IF(P3&lt;0.5,IF(AND(ABS(J3) &gt; 1, ABS(J3)&lt;2),L3,0),M3)*dV_max*-1*SIGN(I3)</f>
        <v>0</v>
      </c>
      <c r="G3" s="3">
        <f>ABS(C3/dV_max)</f>
        <v>1</v>
      </c>
      <c r="H3" s="3">
        <f t="shared" ref="H3:H23" si="2">CEILING(ABS(G3),1)*SIGN(G3)</f>
        <v>1</v>
      </c>
      <c r="I3" s="3">
        <f t="shared" si="0"/>
        <v>-0.5</v>
      </c>
      <c r="J3" s="3">
        <f>ABS(I3/dV_max)</f>
        <v>7.1428571428571423</v>
      </c>
      <c r="K3" s="3">
        <f t="shared" ref="K3:K23" si="3">J3-TRUNC(J3)</f>
        <v>0.14285714285714235</v>
      </c>
      <c r="L3" s="3">
        <f t="shared" ref="L3:L23" si="4">SIGN(K3) *(1-ABS(K3))</f>
        <v>0.85714285714285765</v>
      </c>
      <c r="M3" s="3">
        <f t="shared" ref="M3:M23" si="5">MIN(MAX(J3,-1), 1)</f>
        <v>1</v>
      </c>
      <c r="N3" s="3">
        <f t="shared" ref="N3:N23" si="6">ABS(IF(C3&lt;&gt; 0,I3/C3,1000))</f>
        <v>7.1428571428571423</v>
      </c>
      <c r="O3" s="3">
        <f t="shared" ref="O3:O23" si="7">CEILING(N3,1)</f>
        <v>8</v>
      </c>
      <c r="P3" s="4">
        <f t="shared" ref="P3:P23" si="8">ABS(H3/(H3+O3))</f>
        <v>0.1111111111111111</v>
      </c>
      <c r="Q3" s="1">
        <f t="shared" ref="Q3:Q23" si="9">IF(O3-H3&lt;=1,O3-H3, 0)</f>
        <v>0</v>
      </c>
      <c r="R3">
        <f>FLOOR(LOOKUP(ABS(I3),tGo_d,tGo_t)/2,1)</f>
        <v>2</v>
      </c>
    </row>
    <row r="4" spans="1:18" x14ac:dyDescent="0.25">
      <c r="A4" s="1">
        <v>2</v>
      </c>
      <c r="B4" s="3">
        <f t="shared" ref="B4:C19" si="10">B3+C3</f>
        <v>1.43</v>
      </c>
      <c r="C4" s="3">
        <f t="shared" si="10"/>
        <v>-0.14000000000000001</v>
      </c>
      <c r="D4" s="3">
        <f t="shared" si="1"/>
        <v>0</v>
      </c>
      <c r="E4" s="3">
        <f>SIGN(I4) * IF(P4&lt;0.3333,M4,0)*dV_max</f>
        <v>0</v>
      </c>
      <c r="F4" s="3">
        <f>IF(P4&lt;0.5,IF(AND(ABS(J4) &gt; 1, ABS(J4)&lt;2),L4,0),M4)*dV_max*-1*SIGN(I4)</f>
        <v>0</v>
      </c>
      <c r="G4" s="3">
        <f>ABS(C4/dV_max)</f>
        <v>2</v>
      </c>
      <c r="H4" s="3">
        <f t="shared" si="2"/>
        <v>2</v>
      </c>
      <c r="I4" s="3">
        <f t="shared" si="0"/>
        <v>-0.42999999999999994</v>
      </c>
      <c r="J4" s="3">
        <f>ABS(I4/dV_max)</f>
        <v>6.1428571428571415</v>
      </c>
      <c r="K4" s="3">
        <f t="shared" si="3"/>
        <v>0.14285714285714146</v>
      </c>
      <c r="L4" s="3">
        <f t="shared" si="4"/>
        <v>0.85714285714285854</v>
      </c>
      <c r="M4" s="3">
        <f t="shared" si="5"/>
        <v>1</v>
      </c>
      <c r="N4" s="3">
        <f t="shared" si="6"/>
        <v>3.0714285714285707</v>
      </c>
      <c r="O4" s="3">
        <f t="shared" si="7"/>
        <v>4</v>
      </c>
      <c r="P4" s="4">
        <f t="shared" si="8"/>
        <v>0.33333333333333331</v>
      </c>
      <c r="Q4" s="1">
        <f t="shared" si="9"/>
        <v>0</v>
      </c>
      <c r="R4">
        <f>FLOOR(LOOKUP(ABS(I4),tGo_d,tGo_t)/2,1)</f>
        <v>2</v>
      </c>
    </row>
    <row r="5" spans="1:18" x14ac:dyDescent="0.25">
      <c r="A5" s="1">
        <v>3</v>
      </c>
      <c r="B5" s="3">
        <f t="shared" si="10"/>
        <v>1.29</v>
      </c>
      <c r="C5" s="3">
        <f t="shared" si="10"/>
        <v>-0.14000000000000001</v>
      </c>
      <c r="D5" s="3">
        <f t="shared" si="1"/>
        <v>0</v>
      </c>
      <c r="E5" s="3">
        <f>SIGN(I5) * IF(P5&lt;0.3333,M5,0)*dV_max</f>
        <v>0</v>
      </c>
      <c r="F5" s="3">
        <f>IF(P5&lt;0.5,IF(AND(ABS(J5) &gt; 1, ABS(J5)&lt;2),L5,0),M5)*dV_max*-1*SIGN(I5)</f>
        <v>0</v>
      </c>
      <c r="G5" s="3">
        <f>ABS(C5/dV_max)</f>
        <v>2</v>
      </c>
      <c r="H5" s="3">
        <f t="shared" si="2"/>
        <v>2</v>
      </c>
      <c r="I5" s="3">
        <f t="shared" si="0"/>
        <v>-0.29000000000000004</v>
      </c>
      <c r="J5" s="3">
        <f>ABS(I5/dV_max)</f>
        <v>4.1428571428571432</v>
      </c>
      <c r="K5" s="3">
        <f t="shared" si="3"/>
        <v>0.14285714285714324</v>
      </c>
      <c r="L5" s="3">
        <f t="shared" si="4"/>
        <v>0.85714285714285676</v>
      </c>
      <c r="M5" s="3">
        <f t="shared" si="5"/>
        <v>1</v>
      </c>
      <c r="N5" s="3">
        <f t="shared" si="6"/>
        <v>2.0714285714285716</v>
      </c>
      <c r="O5" s="3">
        <f t="shared" si="7"/>
        <v>3</v>
      </c>
      <c r="P5" s="4">
        <f t="shared" si="8"/>
        <v>0.4</v>
      </c>
      <c r="Q5" s="1">
        <f t="shared" si="9"/>
        <v>1</v>
      </c>
      <c r="R5">
        <f>FLOOR(LOOKUP(ABS(I5),tGo_d,tGo_t)/2,1)</f>
        <v>1</v>
      </c>
    </row>
    <row r="6" spans="1:18" x14ac:dyDescent="0.25">
      <c r="A6" s="1">
        <v>4</v>
      </c>
      <c r="B6" s="3">
        <f t="shared" si="10"/>
        <v>1.1499999999999999</v>
      </c>
      <c r="C6" s="3">
        <f t="shared" si="10"/>
        <v>-0.14000000000000001</v>
      </c>
      <c r="D6" s="3">
        <f t="shared" si="1"/>
        <v>7.0000000000000007E-2</v>
      </c>
      <c r="E6" s="3">
        <f>SIGN(I6) * IF(P6&lt;0.3333,M6,0)*dV_max</f>
        <v>0</v>
      </c>
      <c r="F6" s="3">
        <f>IF(P6&lt;0.5,IF(AND(ABS(J6) &gt; 1, ABS(J6)&lt;2),L6,0),M6)*dV_max*-1*SIGN(I6)</f>
        <v>7.0000000000000007E-2</v>
      </c>
      <c r="G6" s="3">
        <f>ABS(C6/dV_max)</f>
        <v>2</v>
      </c>
      <c r="H6" s="3">
        <f t="shared" si="2"/>
        <v>2</v>
      </c>
      <c r="I6" s="3">
        <f t="shared" si="0"/>
        <v>-0.14999999999999991</v>
      </c>
      <c r="J6" s="3">
        <f>ABS(I6/dV_max)</f>
        <v>2.1428571428571415</v>
      </c>
      <c r="K6" s="3">
        <f t="shared" si="3"/>
        <v>0.14285714285714146</v>
      </c>
      <c r="L6" s="3">
        <f t="shared" si="4"/>
        <v>0.85714285714285854</v>
      </c>
      <c r="M6" s="3">
        <f t="shared" si="5"/>
        <v>1</v>
      </c>
      <c r="N6" s="3">
        <f t="shared" si="6"/>
        <v>1.0714285714285707</v>
      </c>
      <c r="O6" s="3">
        <f t="shared" si="7"/>
        <v>2</v>
      </c>
      <c r="P6" s="4">
        <f t="shared" si="8"/>
        <v>0.5</v>
      </c>
      <c r="Q6" s="1">
        <f t="shared" si="9"/>
        <v>0</v>
      </c>
      <c r="R6">
        <f>FLOOR(LOOKUP(ABS(I6),tGo_d,tGo_t)/2,1)</f>
        <v>1</v>
      </c>
    </row>
    <row r="7" spans="1:18" x14ac:dyDescent="0.25">
      <c r="A7" s="1">
        <v>5</v>
      </c>
      <c r="B7" s="3">
        <f t="shared" si="10"/>
        <v>1.0099999999999998</v>
      </c>
      <c r="C7" s="3">
        <f t="shared" si="10"/>
        <v>-7.0000000000000007E-2</v>
      </c>
      <c r="D7" s="3">
        <f t="shared" si="1"/>
        <v>9.9999999999997868E-3</v>
      </c>
      <c r="E7" s="3">
        <f>SIGN(I7) * IF(P7&lt;0.3333,M7,0)*dV_max</f>
        <v>0</v>
      </c>
      <c r="F7" s="3">
        <f>IF(P7&lt;0.5,IF(AND(ABS(J7) &gt; 1, ABS(J7)&lt;2),L7,0),M7)*dV_max*-1*SIGN(I7)</f>
        <v>9.9999999999997868E-3</v>
      </c>
      <c r="G7" s="3">
        <f>ABS(C7/dV_max)</f>
        <v>1</v>
      </c>
      <c r="H7" s="3">
        <f t="shared" si="2"/>
        <v>1</v>
      </c>
      <c r="I7" s="3">
        <f t="shared" si="0"/>
        <v>-9.9999999999997868E-3</v>
      </c>
      <c r="J7" s="3">
        <f>ABS(I7/dV_max)</f>
        <v>0.1428571428571398</v>
      </c>
      <c r="K7" s="3">
        <f t="shared" si="3"/>
        <v>0.1428571428571398</v>
      </c>
      <c r="L7" s="3">
        <f t="shared" si="4"/>
        <v>0.8571428571428602</v>
      </c>
      <c r="M7" s="3">
        <f t="shared" si="5"/>
        <v>0.1428571428571398</v>
      </c>
      <c r="N7" s="3">
        <f t="shared" si="6"/>
        <v>0.1428571428571398</v>
      </c>
      <c r="O7" s="3">
        <f t="shared" si="7"/>
        <v>1</v>
      </c>
      <c r="P7" s="4">
        <f t="shared" si="8"/>
        <v>0.5</v>
      </c>
      <c r="Q7" s="1">
        <f t="shared" si="9"/>
        <v>0</v>
      </c>
      <c r="R7">
        <f>FLOOR(LOOKUP(ABS(I7),tGo_d,tGo_t)/2,1)</f>
        <v>0</v>
      </c>
    </row>
    <row r="8" spans="1:18" x14ac:dyDescent="0.25">
      <c r="A8" s="1">
        <v>6</v>
      </c>
      <c r="B8" s="3">
        <f t="shared" si="10"/>
        <v>0.93999999999999972</v>
      </c>
      <c r="C8" s="3">
        <f t="shared" si="10"/>
        <v>-6.000000000000022E-2</v>
      </c>
      <c r="D8" s="3">
        <f t="shared" si="1"/>
        <v>-6.0000000000000275E-2</v>
      </c>
      <c r="E8" s="3">
        <f>SIGN(I8) * IF(P8&lt;0.3333,M8,0)*dV_max</f>
        <v>0</v>
      </c>
      <c r="F8" s="3">
        <f>IF(P8&lt;0.5,IF(AND(ABS(J8) &gt; 1, ABS(J8)&lt;2),L8,0),M8)*dV_max*-1*SIGN(I8)</f>
        <v>-6.0000000000000275E-2</v>
      </c>
      <c r="G8" s="3">
        <f>ABS(C8/dV_max)</f>
        <v>0.8571428571428602</v>
      </c>
      <c r="H8" s="3">
        <f t="shared" si="2"/>
        <v>1</v>
      </c>
      <c r="I8" s="3">
        <f t="shared" si="0"/>
        <v>6.0000000000000275E-2</v>
      </c>
      <c r="J8" s="3">
        <f>ABS(I8/dV_max)</f>
        <v>0.85714285714286098</v>
      </c>
      <c r="K8" s="3">
        <f t="shared" si="3"/>
        <v>0.85714285714286098</v>
      </c>
      <c r="L8" s="3">
        <f t="shared" si="4"/>
        <v>0.14285714285713902</v>
      </c>
      <c r="M8" s="3">
        <f t="shared" si="5"/>
        <v>0.85714285714286098</v>
      </c>
      <c r="N8" s="3">
        <f t="shared" si="6"/>
        <v>1.0000000000000009</v>
      </c>
      <c r="O8" s="3">
        <f t="shared" si="7"/>
        <v>1</v>
      </c>
      <c r="P8" s="4">
        <f t="shared" si="8"/>
        <v>0.5</v>
      </c>
      <c r="Q8" s="1">
        <f t="shared" si="9"/>
        <v>0</v>
      </c>
      <c r="R8">
        <f>FLOOR(LOOKUP(ABS(I8),tGo_d,tGo_t)/2,1)</f>
        <v>0</v>
      </c>
    </row>
    <row r="9" spans="1:18" x14ac:dyDescent="0.25">
      <c r="A9" s="1">
        <v>7</v>
      </c>
      <c r="B9" s="3">
        <f t="shared" si="10"/>
        <v>0.87999999999999945</v>
      </c>
      <c r="C9" s="3">
        <f t="shared" si="10"/>
        <v>-0.1200000000000005</v>
      </c>
      <c r="D9" s="3">
        <f t="shared" si="1"/>
        <v>-7.0000000000000007E-2</v>
      </c>
      <c r="E9" s="3">
        <f>SIGN(I9) * IF(P9&lt;0.3333,M9,0)*dV_max</f>
        <v>0</v>
      </c>
      <c r="F9" s="3">
        <f>IF(P9&lt;0.5,IF(AND(ABS(J9) &gt; 1, ABS(J9)&lt;2),L9,0),M9)*dV_max*-1*SIGN(I9)</f>
        <v>-7.0000000000000007E-2</v>
      </c>
      <c r="G9" s="3">
        <f>ABS(C9/dV_max)</f>
        <v>1.7142857142857213</v>
      </c>
      <c r="H9" s="3">
        <f t="shared" si="2"/>
        <v>2</v>
      </c>
      <c r="I9" s="3">
        <f t="shared" si="0"/>
        <v>0.12000000000000055</v>
      </c>
      <c r="J9" s="3">
        <f>ABS(I9/dV_max)</f>
        <v>1.714285714285722</v>
      </c>
      <c r="K9" s="3">
        <f t="shared" si="3"/>
        <v>0.71428571428572196</v>
      </c>
      <c r="L9" s="3">
        <f t="shared" si="4"/>
        <v>0.28571428571427804</v>
      </c>
      <c r="M9" s="3">
        <f t="shared" si="5"/>
        <v>1</v>
      </c>
      <c r="N9" s="3">
        <f t="shared" si="6"/>
        <v>1.0000000000000004</v>
      </c>
      <c r="O9" s="3">
        <f t="shared" si="7"/>
        <v>1</v>
      </c>
      <c r="P9" s="4">
        <f t="shared" si="8"/>
        <v>0.66666666666666663</v>
      </c>
      <c r="Q9" s="1">
        <f t="shared" si="9"/>
        <v>-1</v>
      </c>
      <c r="R9">
        <f>FLOOR(LOOKUP(ABS(I9),tGo_d,tGo_t)/2,1)</f>
        <v>1</v>
      </c>
    </row>
    <row r="10" spans="1:18" x14ac:dyDescent="0.25">
      <c r="A10" s="1">
        <v>8</v>
      </c>
      <c r="B10" s="3">
        <f t="shared" si="10"/>
        <v>0.7599999999999989</v>
      </c>
      <c r="C10" s="3">
        <f t="shared" si="10"/>
        <v>-0.1900000000000005</v>
      </c>
      <c r="D10" s="3">
        <f t="shared" si="1"/>
        <v>-7.0000000000000007E-2</v>
      </c>
      <c r="E10" s="3">
        <f>SIGN(I10) * IF(P10&lt;0.3333,M10,0)*dV_max</f>
        <v>0</v>
      </c>
      <c r="F10" s="3">
        <f>IF(P10&lt;0.5,IF(AND(ABS(J10) &gt; 1, ABS(J10)&lt;2),L10,0),M10)*dV_max*-1*SIGN(I10)</f>
        <v>-7.0000000000000007E-2</v>
      </c>
      <c r="G10" s="3">
        <f>ABS(C10/dV_max)</f>
        <v>2.7142857142857211</v>
      </c>
      <c r="H10" s="3">
        <f t="shared" si="2"/>
        <v>3</v>
      </c>
      <c r="I10" s="3">
        <f t="shared" si="0"/>
        <v>0.2400000000000011</v>
      </c>
      <c r="J10" s="3">
        <f>ABS(I10/dV_max)</f>
        <v>3.4285714285714439</v>
      </c>
      <c r="K10" s="3">
        <f t="shared" si="3"/>
        <v>0.42857142857144392</v>
      </c>
      <c r="L10" s="3">
        <f t="shared" si="4"/>
        <v>0.57142857142855608</v>
      </c>
      <c r="M10" s="3">
        <f t="shared" si="5"/>
        <v>1</v>
      </c>
      <c r="N10" s="3">
        <f t="shared" si="6"/>
        <v>1.2631578947368445</v>
      </c>
      <c r="O10" s="3">
        <f t="shared" si="7"/>
        <v>2</v>
      </c>
      <c r="P10" s="4">
        <f t="shared" si="8"/>
        <v>0.6</v>
      </c>
      <c r="Q10" s="1">
        <f t="shared" si="9"/>
        <v>-1</v>
      </c>
      <c r="R10">
        <f>FLOOR(LOOKUP(ABS(I10),tGo_d,tGo_t)/2,1)</f>
        <v>1</v>
      </c>
    </row>
    <row r="11" spans="1:18" x14ac:dyDescent="0.25">
      <c r="A11" s="1">
        <v>9</v>
      </c>
      <c r="B11" s="3">
        <f t="shared" si="10"/>
        <v>0.5699999999999984</v>
      </c>
      <c r="C11" s="3">
        <f t="shared" si="10"/>
        <v>-0.26000000000000051</v>
      </c>
      <c r="D11" s="3">
        <f t="shared" si="1"/>
        <v>-7.0000000000000007E-2</v>
      </c>
      <c r="E11" s="3">
        <f>SIGN(I11) * IF(P11&lt;0.3333,M11,0)*dV_max</f>
        <v>0</v>
      </c>
      <c r="F11" s="3">
        <f>IF(P11&lt;0.5,IF(AND(ABS(J11) &gt; 1, ABS(J11)&lt;2),L11,0),M11)*dV_max*-1*SIGN(I11)</f>
        <v>-7.0000000000000007E-2</v>
      </c>
      <c r="G11" s="3">
        <f>ABS(C11/dV_max)</f>
        <v>3.7142857142857211</v>
      </c>
      <c r="H11" s="3">
        <f t="shared" si="2"/>
        <v>4</v>
      </c>
      <c r="I11" s="3">
        <f t="shared" si="0"/>
        <v>0.4300000000000016</v>
      </c>
      <c r="J11" s="3">
        <f>ABS(I11/dV_max)</f>
        <v>6.1428571428571654</v>
      </c>
      <c r="K11" s="3">
        <f t="shared" si="3"/>
        <v>0.14285714285716544</v>
      </c>
      <c r="L11" s="3">
        <f t="shared" si="4"/>
        <v>0.85714285714283456</v>
      </c>
      <c r="M11" s="3">
        <f t="shared" si="5"/>
        <v>1</v>
      </c>
      <c r="N11" s="3">
        <f t="shared" si="6"/>
        <v>1.6538461538461569</v>
      </c>
      <c r="O11" s="3">
        <f t="shared" si="7"/>
        <v>2</v>
      </c>
      <c r="P11" s="4">
        <f t="shared" si="8"/>
        <v>0.66666666666666663</v>
      </c>
      <c r="Q11" s="1">
        <f t="shared" si="9"/>
        <v>-2</v>
      </c>
      <c r="R11">
        <f>FLOOR(LOOKUP(ABS(I11),tGo_d,tGo_t)/2,1)</f>
        <v>2</v>
      </c>
    </row>
    <row r="12" spans="1:18" x14ac:dyDescent="0.25">
      <c r="A12" s="1">
        <v>10</v>
      </c>
      <c r="B12" s="3">
        <f t="shared" si="10"/>
        <v>0.30999999999999789</v>
      </c>
      <c r="C12" s="3">
        <f t="shared" si="10"/>
        <v>-0.33000000000000052</v>
      </c>
      <c r="D12" s="3">
        <f t="shared" si="1"/>
        <v>-7.0000000000000007E-2</v>
      </c>
      <c r="E12" s="3">
        <f>SIGN(I12) * IF(P12&lt;0.3333,M12,0)*dV_max</f>
        <v>0</v>
      </c>
      <c r="F12" s="3">
        <f>IF(P12&lt;0.5,IF(AND(ABS(J12) &gt; 1, ABS(J12)&lt;2),L12,0),M12)*dV_max*-1*SIGN(I12)</f>
        <v>-7.0000000000000007E-2</v>
      </c>
      <c r="G12" s="3">
        <f>ABS(C12/dV_max)</f>
        <v>4.7142857142857215</v>
      </c>
      <c r="H12" s="3">
        <f t="shared" si="2"/>
        <v>5</v>
      </c>
      <c r="I12" s="3">
        <f t="shared" si="0"/>
        <v>0.69000000000000217</v>
      </c>
      <c r="J12" s="3">
        <f>ABS(I12/dV_max)</f>
        <v>9.8571428571428878</v>
      </c>
      <c r="K12" s="3">
        <f t="shared" si="3"/>
        <v>0.85714285714288785</v>
      </c>
      <c r="L12" s="3">
        <f t="shared" si="4"/>
        <v>0.14285714285711215</v>
      </c>
      <c r="M12" s="3">
        <f t="shared" si="5"/>
        <v>1</v>
      </c>
      <c r="N12" s="3">
        <f t="shared" si="6"/>
        <v>2.0909090909090944</v>
      </c>
      <c r="O12" s="3">
        <f t="shared" si="7"/>
        <v>3</v>
      </c>
      <c r="P12" s="4">
        <f t="shared" si="8"/>
        <v>0.625</v>
      </c>
      <c r="Q12" s="1">
        <f t="shared" si="9"/>
        <v>-2</v>
      </c>
      <c r="R12">
        <f>FLOOR(LOOKUP(ABS(I12),tGo_d,tGo_t)/2,1)</f>
        <v>2</v>
      </c>
    </row>
    <row r="13" spans="1:18" x14ac:dyDescent="0.25">
      <c r="A13" s="1">
        <v>11</v>
      </c>
      <c r="B13" s="3">
        <f t="shared" si="10"/>
        <v>-2.0000000000002627E-2</v>
      </c>
      <c r="C13" s="3">
        <f t="shared" si="10"/>
        <v>-0.40000000000000052</v>
      </c>
      <c r="D13" s="3">
        <f t="shared" si="1"/>
        <v>-7.0000000000000007E-2</v>
      </c>
      <c r="E13" s="3">
        <f>SIGN(I13) * IF(P13&lt;0.3333,M13,0)*dV_max</f>
        <v>0</v>
      </c>
      <c r="F13" s="3">
        <f>IF(P13&lt;0.5,IF(AND(ABS(J13) &gt; 1, ABS(J13)&lt;2),L13,0),M13)*dV_max*-1*SIGN(I13)</f>
        <v>-7.0000000000000007E-2</v>
      </c>
      <c r="G13" s="3">
        <f>ABS(C13/dV_max)</f>
        <v>5.7142857142857215</v>
      </c>
      <c r="H13" s="3">
        <f t="shared" si="2"/>
        <v>6</v>
      </c>
      <c r="I13" s="3">
        <f t="shared" si="0"/>
        <v>1.0200000000000027</v>
      </c>
      <c r="J13" s="3">
        <f>ABS(I13/dV_max)</f>
        <v>14.571428571428608</v>
      </c>
      <c r="K13" s="3">
        <f t="shared" si="3"/>
        <v>0.57142857142860848</v>
      </c>
      <c r="L13" s="3">
        <f t="shared" si="4"/>
        <v>0.42857142857139152</v>
      </c>
      <c r="M13" s="3">
        <f t="shared" si="5"/>
        <v>1</v>
      </c>
      <c r="N13" s="3">
        <f t="shared" si="6"/>
        <v>2.5500000000000034</v>
      </c>
      <c r="O13" s="3">
        <f t="shared" si="7"/>
        <v>3</v>
      </c>
      <c r="P13" s="4">
        <f t="shared" si="8"/>
        <v>0.66666666666666663</v>
      </c>
      <c r="Q13" s="1">
        <f t="shared" si="9"/>
        <v>-3</v>
      </c>
      <c r="R13">
        <f>FLOOR(LOOKUP(ABS(I13),tGo_d,tGo_t)/2,1)</f>
        <v>2</v>
      </c>
    </row>
    <row r="14" spans="1:18" x14ac:dyDescent="0.25">
      <c r="A14" s="1">
        <v>12</v>
      </c>
      <c r="B14" s="3">
        <f t="shared" si="10"/>
        <v>-0.42000000000000315</v>
      </c>
      <c r="C14" s="3">
        <f t="shared" si="10"/>
        <v>-0.47000000000000053</v>
      </c>
      <c r="D14" s="3">
        <f t="shared" si="1"/>
        <v>-7.0000000000000007E-2</v>
      </c>
      <c r="E14" s="3">
        <f>SIGN(I14) * IF(P14&lt;0.3333,M14,0)*dV_max</f>
        <v>0</v>
      </c>
      <c r="F14" s="3">
        <f>IF(P14&lt;0.5,IF(AND(ABS(J14) &gt; 1, ABS(J14)&lt;2),L14,0),M14)*dV_max*-1*SIGN(I14)</f>
        <v>-7.0000000000000007E-2</v>
      </c>
      <c r="G14" s="3">
        <f>ABS(C14/dV_max)</f>
        <v>6.7142857142857215</v>
      </c>
      <c r="H14" s="3">
        <f t="shared" si="2"/>
        <v>7</v>
      </c>
      <c r="I14" s="3">
        <f t="shared" si="0"/>
        <v>1.420000000000003</v>
      </c>
      <c r="J14" s="3">
        <f>ABS(I14/dV_max)</f>
        <v>20.285714285714327</v>
      </c>
      <c r="K14" s="3">
        <f t="shared" si="3"/>
        <v>0.28571428571432733</v>
      </c>
      <c r="L14" s="3">
        <f t="shared" si="4"/>
        <v>0.71428571428567267</v>
      </c>
      <c r="M14" s="3">
        <f t="shared" si="5"/>
        <v>1</v>
      </c>
      <c r="N14" s="3">
        <f t="shared" si="6"/>
        <v>3.0212765957446841</v>
      </c>
      <c r="O14" s="3">
        <f t="shared" si="7"/>
        <v>4</v>
      </c>
      <c r="P14" s="4">
        <f t="shared" si="8"/>
        <v>0.63636363636363635</v>
      </c>
      <c r="Q14" s="1">
        <f t="shared" si="9"/>
        <v>-3</v>
      </c>
      <c r="R14">
        <f>FLOOR(LOOKUP(ABS(I14),tGo_d,tGo_t)/2,1)</f>
        <v>3</v>
      </c>
    </row>
    <row r="15" spans="1:18" x14ac:dyDescent="0.25">
      <c r="A15" s="1">
        <v>13</v>
      </c>
      <c r="B15" s="3">
        <f t="shared" si="10"/>
        <v>-0.89000000000000368</v>
      </c>
      <c r="C15" s="3">
        <f t="shared" si="10"/>
        <v>-0.54000000000000048</v>
      </c>
      <c r="D15" s="3">
        <f t="shared" si="1"/>
        <v>-7.0000000000000007E-2</v>
      </c>
      <c r="E15" s="3">
        <f>SIGN(I15) * IF(P15&lt;0.3333,M15,0)*dV_max</f>
        <v>0</v>
      </c>
      <c r="F15" s="3">
        <f>IF(P15&lt;0.5,IF(AND(ABS(J15) &gt; 1, ABS(J15)&lt;2),L15,0),M15)*dV_max*-1*SIGN(I15)</f>
        <v>-7.0000000000000007E-2</v>
      </c>
      <c r="G15" s="3">
        <f>ABS(C15/dV_max)</f>
        <v>7.7142857142857206</v>
      </c>
      <c r="H15" s="3">
        <f t="shared" si="2"/>
        <v>8</v>
      </c>
      <c r="I15" s="3">
        <f t="shared" si="0"/>
        <v>1.8900000000000037</v>
      </c>
      <c r="J15" s="3">
        <f>ABS(I15/dV_max)</f>
        <v>27.00000000000005</v>
      </c>
      <c r="K15" s="3">
        <f t="shared" si="3"/>
        <v>4.9737991503207013E-14</v>
      </c>
      <c r="L15" s="3">
        <f t="shared" si="4"/>
        <v>0.99999999999995026</v>
      </c>
      <c r="M15" s="3">
        <f t="shared" si="5"/>
        <v>1</v>
      </c>
      <c r="N15" s="3">
        <f t="shared" si="6"/>
        <v>3.5000000000000036</v>
      </c>
      <c r="O15" s="3">
        <f t="shared" si="7"/>
        <v>4</v>
      </c>
      <c r="P15" s="4">
        <f t="shared" si="8"/>
        <v>0.66666666666666663</v>
      </c>
      <c r="Q15" s="1">
        <f t="shared" si="9"/>
        <v>-4</v>
      </c>
      <c r="R15">
        <f>FLOOR(LOOKUP(ABS(I15),tGo_d,tGo_t)/2,1)</f>
        <v>3</v>
      </c>
    </row>
    <row r="16" spans="1:18" x14ac:dyDescent="0.25">
      <c r="A16" s="1">
        <v>14</v>
      </c>
      <c r="B16" s="3">
        <f t="shared" si="10"/>
        <v>-1.4300000000000042</v>
      </c>
      <c r="C16" s="3">
        <f t="shared" si="10"/>
        <v>-0.61000000000000054</v>
      </c>
      <c r="D16" s="3">
        <f t="shared" si="1"/>
        <v>-7.0000000000000007E-2</v>
      </c>
      <c r="E16" s="3">
        <f>SIGN(I16) * IF(P16&lt;0.3333,M16,0)*dV_max</f>
        <v>0</v>
      </c>
      <c r="F16" s="3">
        <f>IF(P16&lt;0.5,IF(AND(ABS(J16) &gt; 1, ABS(J16)&lt;2),L16,0),M16)*dV_max*-1*SIGN(I16)</f>
        <v>-7.0000000000000007E-2</v>
      </c>
      <c r="G16" s="3">
        <f>ABS(C16/dV_max)</f>
        <v>8.7142857142857206</v>
      </c>
      <c r="H16" s="3">
        <f t="shared" si="2"/>
        <v>9</v>
      </c>
      <c r="I16" s="3">
        <f t="shared" si="0"/>
        <v>2.4300000000000042</v>
      </c>
      <c r="J16" s="3">
        <f>ABS(I16/dV_max)</f>
        <v>34.714285714285772</v>
      </c>
      <c r="K16" s="3">
        <f t="shared" si="3"/>
        <v>0.71428571428577214</v>
      </c>
      <c r="L16" s="3">
        <f t="shared" si="4"/>
        <v>0.28571428571422786</v>
      </c>
      <c r="M16" s="3">
        <f t="shared" si="5"/>
        <v>1</v>
      </c>
      <c r="N16" s="3">
        <f t="shared" si="6"/>
        <v>3.9836065573770525</v>
      </c>
      <c r="O16" s="3">
        <f t="shared" si="7"/>
        <v>4</v>
      </c>
      <c r="P16" s="4">
        <f t="shared" si="8"/>
        <v>0.69230769230769229</v>
      </c>
      <c r="Q16" s="1">
        <f t="shared" si="9"/>
        <v>-5</v>
      </c>
      <c r="R16">
        <f>FLOOR(LOOKUP(ABS(I16),tGo_d,tGo_t)/2,1)</f>
        <v>4</v>
      </c>
    </row>
    <row r="17" spans="1:18" x14ac:dyDescent="0.25">
      <c r="A17" s="1">
        <v>15</v>
      </c>
      <c r="B17" s="3">
        <f t="shared" si="10"/>
        <v>-2.0400000000000045</v>
      </c>
      <c r="C17" s="3">
        <f t="shared" si="10"/>
        <v>-0.6800000000000006</v>
      </c>
      <c r="D17" s="3">
        <f t="shared" si="1"/>
        <v>-7.0000000000000007E-2</v>
      </c>
      <c r="E17" s="3">
        <f>SIGN(I17) * IF(P17&lt;0.3333,M17,0)*dV_max</f>
        <v>0</v>
      </c>
      <c r="F17" s="3">
        <f>IF(P17&lt;0.5,IF(AND(ABS(J17) &gt; 1, ABS(J17)&lt;2),L17,0),M17)*dV_max*-1*SIGN(I17)</f>
        <v>-7.0000000000000007E-2</v>
      </c>
      <c r="G17" s="3">
        <f>ABS(C17/dV_max)</f>
        <v>9.7142857142857224</v>
      </c>
      <c r="H17" s="3">
        <f t="shared" si="2"/>
        <v>10</v>
      </c>
      <c r="I17" s="3">
        <f t="shared" si="0"/>
        <v>3.0400000000000045</v>
      </c>
      <c r="J17" s="3">
        <f>ABS(I17/dV_max)</f>
        <v>43.428571428571487</v>
      </c>
      <c r="K17" s="3">
        <f t="shared" si="3"/>
        <v>0.42857142857148744</v>
      </c>
      <c r="L17" s="3">
        <f t="shared" si="4"/>
        <v>0.57142857142851256</v>
      </c>
      <c r="M17" s="3">
        <f t="shared" si="5"/>
        <v>1</v>
      </c>
      <c r="N17" s="3">
        <f t="shared" si="6"/>
        <v>4.4705882352941204</v>
      </c>
      <c r="O17" s="3">
        <f t="shared" si="7"/>
        <v>5</v>
      </c>
      <c r="P17" s="4">
        <f t="shared" si="8"/>
        <v>0.66666666666666663</v>
      </c>
      <c r="Q17" s="1">
        <f t="shared" si="9"/>
        <v>-5</v>
      </c>
      <c r="R17">
        <f>FLOOR(LOOKUP(ABS(I17),tGo_d,tGo_t)/2,1)</f>
        <v>4</v>
      </c>
    </row>
    <row r="18" spans="1:18" x14ac:dyDescent="0.25">
      <c r="A18" s="1">
        <v>16</v>
      </c>
      <c r="B18" s="3">
        <f t="shared" si="10"/>
        <v>-2.7200000000000051</v>
      </c>
      <c r="C18" s="3">
        <f t="shared" si="10"/>
        <v>-0.75000000000000067</v>
      </c>
      <c r="D18" s="3">
        <f t="shared" si="1"/>
        <v>-7.0000000000000007E-2</v>
      </c>
      <c r="E18" s="3">
        <f>SIGN(I18) * IF(P18&lt;0.3333,M18,0)*dV_max</f>
        <v>0</v>
      </c>
      <c r="F18" s="3">
        <f>IF(P18&lt;0.5,IF(AND(ABS(J18) &gt; 1, ABS(J18)&lt;2),L18,0),M18)*dV_max*-1*SIGN(I18)</f>
        <v>-7.0000000000000007E-2</v>
      </c>
      <c r="G18" s="3">
        <f>ABS(C18/dV_max)</f>
        <v>10.714285714285722</v>
      </c>
      <c r="H18" s="3">
        <f t="shared" si="2"/>
        <v>11</v>
      </c>
      <c r="I18" s="3">
        <f t="shared" si="0"/>
        <v>3.7200000000000051</v>
      </c>
      <c r="J18" s="3">
        <f>ABS(I18/dV_max)</f>
        <v>53.14285714285721</v>
      </c>
      <c r="K18" s="3">
        <f t="shared" si="3"/>
        <v>0.14285714285720985</v>
      </c>
      <c r="L18" s="3">
        <f t="shared" si="4"/>
        <v>0.85714285714279015</v>
      </c>
      <c r="M18" s="3">
        <f t="shared" si="5"/>
        <v>1</v>
      </c>
      <c r="N18" s="3">
        <f t="shared" si="6"/>
        <v>4.9600000000000026</v>
      </c>
      <c r="O18" s="3">
        <f t="shared" si="7"/>
        <v>5</v>
      </c>
      <c r="P18" s="4">
        <f t="shared" si="8"/>
        <v>0.6875</v>
      </c>
      <c r="Q18" s="1">
        <f t="shared" si="9"/>
        <v>-6</v>
      </c>
      <c r="R18">
        <f>FLOOR(LOOKUP(ABS(I18),tGo_d,tGo_t)/2,1)</f>
        <v>5</v>
      </c>
    </row>
    <row r="19" spans="1:18" x14ac:dyDescent="0.25">
      <c r="A19" s="1">
        <v>17</v>
      </c>
      <c r="B19" s="3">
        <f t="shared" si="10"/>
        <v>-3.470000000000006</v>
      </c>
      <c r="C19" s="3">
        <f t="shared" si="10"/>
        <v>-0.82000000000000073</v>
      </c>
      <c r="D19" s="3">
        <f t="shared" si="1"/>
        <v>-7.0000000000000007E-2</v>
      </c>
      <c r="E19" s="3">
        <f>SIGN(I19) * IF(P19&lt;0.3333,M19,0)*dV_max</f>
        <v>0</v>
      </c>
      <c r="F19" s="3">
        <f>IF(P19&lt;0.5,IF(AND(ABS(J19) &gt; 1, ABS(J19)&lt;2),L19,0),M19)*dV_max*-1*SIGN(I19)</f>
        <v>-7.0000000000000007E-2</v>
      </c>
      <c r="G19" s="3">
        <f>ABS(C19/dV_max)</f>
        <v>11.714285714285724</v>
      </c>
      <c r="H19" s="3">
        <f t="shared" si="2"/>
        <v>12</v>
      </c>
      <c r="I19" s="3">
        <f t="shared" si="0"/>
        <v>4.470000000000006</v>
      </c>
      <c r="J19" s="3">
        <f>ABS(I19/dV_max)</f>
        <v>63.857142857142939</v>
      </c>
      <c r="K19" s="3">
        <f t="shared" si="3"/>
        <v>0.85714285714293936</v>
      </c>
      <c r="L19" s="3">
        <f t="shared" si="4"/>
        <v>0.14285714285706064</v>
      </c>
      <c r="M19" s="3">
        <f t="shared" si="5"/>
        <v>1</v>
      </c>
      <c r="N19" s="3">
        <f t="shared" si="6"/>
        <v>5.4512195121951246</v>
      </c>
      <c r="O19" s="3">
        <f t="shared" si="7"/>
        <v>6</v>
      </c>
      <c r="P19" s="4">
        <f t="shared" si="8"/>
        <v>0.66666666666666663</v>
      </c>
      <c r="Q19" s="1">
        <f t="shared" si="9"/>
        <v>-6</v>
      </c>
      <c r="R19">
        <f>FLOOR(LOOKUP(ABS(I19),tGo_d,tGo_t)/2,1)</f>
        <v>5</v>
      </c>
    </row>
    <row r="20" spans="1:18" x14ac:dyDescent="0.25">
      <c r="A20" s="1">
        <v>18</v>
      </c>
      <c r="B20" s="3">
        <f t="shared" ref="B20:C23" si="11">B19+C19</f>
        <v>-4.2900000000000063</v>
      </c>
      <c r="C20" s="3">
        <f t="shared" si="11"/>
        <v>-0.89000000000000079</v>
      </c>
      <c r="D20" s="3">
        <f t="shared" si="1"/>
        <v>-7.0000000000000007E-2</v>
      </c>
      <c r="E20" s="3">
        <f>SIGN(I20) * IF(P20&lt;0.3333,M20,0)*dV_max</f>
        <v>0</v>
      </c>
      <c r="F20" s="3">
        <f>IF(P20&lt;0.5,IF(AND(ABS(J20) &gt; 1, ABS(J20)&lt;2),L20,0),M20)*dV_max*-1*SIGN(I20)</f>
        <v>-7.0000000000000007E-2</v>
      </c>
      <c r="G20" s="3">
        <f>ABS(C20/dV_max)</f>
        <v>12.714285714285724</v>
      </c>
      <c r="H20" s="3">
        <f t="shared" si="2"/>
        <v>13</v>
      </c>
      <c r="I20" s="3">
        <f t="shared" si="0"/>
        <v>5.2900000000000063</v>
      </c>
      <c r="J20" s="3">
        <f>ABS(I20/dV_max)</f>
        <v>75.571428571428655</v>
      </c>
      <c r="K20" s="3">
        <f t="shared" si="3"/>
        <v>0.57142857142865466</v>
      </c>
      <c r="L20" s="3">
        <f t="shared" si="4"/>
        <v>0.42857142857134534</v>
      </c>
      <c r="M20" s="3">
        <f t="shared" si="5"/>
        <v>1</v>
      </c>
      <c r="N20" s="3">
        <f t="shared" si="6"/>
        <v>5.9438202247191025</v>
      </c>
      <c r="O20" s="3">
        <f t="shared" si="7"/>
        <v>6</v>
      </c>
      <c r="P20" s="4">
        <f t="shared" si="8"/>
        <v>0.68421052631578949</v>
      </c>
      <c r="Q20" s="1">
        <f t="shared" si="9"/>
        <v>-7</v>
      </c>
      <c r="R20">
        <f>FLOOR(LOOKUP(ABS(I20),tGo_d,tGo_t)/2,1)</f>
        <v>5</v>
      </c>
    </row>
    <row r="21" spans="1:18" x14ac:dyDescent="0.25">
      <c r="A21" s="1">
        <v>19</v>
      </c>
      <c r="B21" s="3">
        <f t="shared" si="11"/>
        <v>-5.1800000000000068</v>
      </c>
      <c r="C21" s="3">
        <f t="shared" si="11"/>
        <v>-0.96000000000000085</v>
      </c>
      <c r="D21" s="3">
        <f t="shared" si="1"/>
        <v>-7.0000000000000007E-2</v>
      </c>
      <c r="E21" s="3">
        <f>SIGN(I21) * IF(P21&lt;0.3333,M21,0)*dV_max</f>
        <v>0</v>
      </c>
      <c r="F21" s="3">
        <f>IF(P21&lt;0.5,IF(AND(ABS(J21) &gt; 1, ABS(J21)&lt;2),L21,0),M21)*dV_max*-1*SIGN(I21)</f>
        <v>-7.0000000000000007E-2</v>
      </c>
      <c r="G21" s="3">
        <f>ABS(C21/dV_max)</f>
        <v>13.714285714285726</v>
      </c>
      <c r="H21" s="3">
        <f t="shared" si="2"/>
        <v>14</v>
      </c>
      <c r="I21" s="3">
        <f t="shared" si="0"/>
        <v>6.1800000000000068</v>
      </c>
      <c r="J21" s="3">
        <f>ABS(I21/dV_max)</f>
        <v>88.285714285714377</v>
      </c>
      <c r="K21" s="3">
        <f t="shared" si="3"/>
        <v>0.28571428571437707</v>
      </c>
      <c r="L21" s="3">
        <f t="shared" si="4"/>
        <v>0.71428571428562293</v>
      </c>
      <c r="M21" s="3">
        <f t="shared" si="5"/>
        <v>1</v>
      </c>
      <c r="N21" s="3">
        <f t="shared" si="6"/>
        <v>6.4375000000000018</v>
      </c>
      <c r="O21" s="3">
        <f t="shared" si="7"/>
        <v>7</v>
      </c>
      <c r="P21" s="4">
        <f t="shared" si="8"/>
        <v>0.66666666666666663</v>
      </c>
      <c r="Q21" s="1">
        <f t="shared" si="9"/>
        <v>-7</v>
      </c>
      <c r="R21">
        <f>FLOOR(LOOKUP(ABS(I21),tGo_d,tGo_t)/2,1)</f>
        <v>5</v>
      </c>
    </row>
    <row r="22" spans="1:18" x14ac:dyDescent="0.25">
      <c r="A22" s="1">
        <v>20</v>
      </c>
      <c r="B22" s="3">
        <f t="shared" si="11"/>
        <v>-6.1400000000000077</v>
      </c>
      <c r="C22" s="3">
        <f t="shared" si="11"/>
        <v>-1.0300000000000009</v>
      </c>
      <c r="D22" s="3">
        <f t="shared" si="1"/>
        <v>-7.0000000000000007E-2</v>
      </c>
      <c r="E22" s="3">
        <f>SIGN(I22) * IF(P22&lt;0.3333,M22,0)*dV_max</f>
        <v>0</v>
      </c>
      <c r="F22" s="3">
        <f>IF(P22&lt;0.5,IF(AND(ABS(J22) &gt; 1, ABS(J22)&lt;2),L22,0),M22)*dV_max*-1*SIGN(I22)</f>
        <v>-7.0000000000000007E-2</v>
      </c>
      <c r="G22" s="3">
        <f>ABS(C22/dV_max)</f>
        <v>14.714285714285726</v>
      </c>
      <c r="H22" s="3">
        <f t="shared" si="2"/>
        <v>15</v>
      </c>
      <c r="I22" s="3">
        <f t="shared" si="0"/>
        <v>7.1400000000000077</v>
      </c>
      <c r="J22" s="3">
        <f>ABS(I22/dV_max)</f>
        <v>102.0000000000001</v>
      </c>
      <c r="K22" s="3">
        <f t="shared" si="3"/>
        <v>0</v>
      </c>
      <c r="L22" s="3">
        <f t="shared" si="4"/>
        <v>0</v>
      </c>
      <c r="M22" s="3">
        <f t="shared" si="5"/>
        <v>1</v>
      </c>
      <c r="N22" s="3">
        <f t="shared" si="6"/>
        <v>6.9320388349514577</v>
      </c>
      <c r="O22" s="3">
        <f t="shared" si="7"/>
        <v>7</v>
      </c>
      <c r="P22" s="4">
        <f t="shared" si="8"/>
        <v>0.68181818181818177</v>
      </c>
      <c r="Q22" s="1">
        <f t="shared" si="9"/>
        <v>-8</v>
      </c>
      <c r="R22">
        <f>FLOOR(LOOKUP(ABS(I22),tGo_d,tGo_t)/2,1)</f>
        <v>5</v>
      </c>
    </row>
    <row r="23" spans="1:18" x14ac:dyDescent="0.25">
      <c r="A23" s="1">
        <v>21</v>
      </c>
      <c r="B23" s="3">
        <f t="shared" si="11"/>
        <v>-7.1700000000000088</v>
      </c>
      <c r="C23" s="3">
        <f t="shared" si="11"/>
        <v>-1.100000000000001</v>
      </c>
      <c r="D23" s="3">
        <f t="shared" si="1"/>
        <v>-7.0000000000000007E-2</v>
      </c>
      <c r="E23" s="3">
        <f>SIGN(I23) * IF(P23&lt;0.3333,M23,0)*dV_max</f>
        <v>0</v>
      </c>
      <c r="F23" s="3">
        <f>IF(P23&lt;0.5,IF(AND(ABS(J23) &gt; 1, ABS(J23)&lt;2),L23,0),M23)*dV_max*-1*SIGN(I23)</f>
        <v>-7.0000000000000007E-2</v>
      </c>
      <c r="G23" s="3">
        <f>ABS(C23/dV_max)</f>
        <v>15.714285714285726</v>
      </c>
      <c r="H23" s="3">
        <f t="shared" si="2"/>
        <v>16</v>
      </c>
      <c r="I23" s="3">
        <f t="shared" si="0"/>
        <v>8.1700000000000088</v>
      </c>
      <c r="J23" s="3">
        <f>ABS(I23/dV_max)</f>
        <v>116.71428571428584</v>
      </c>
      <c r="K23" s="3">
        <f t="shared" si="3"/>
        <v>0.71428571428583609</v>
      </c>
      <c r="L23" s="3">
        <f t="shared" si="4"/>
        <v>0.28571428571416391</v>
      </c>
      <c r="M23" s="3">
        <f t="shared" si="5"/>
        <v>1</v>
      </c>
      <c r="N23" s="3">
        <f t="shared" si="6"/>
        <v>7.4272727272727286</v>
      </c>
      <c r="O23" s="3">
        <f t="shared" si="7"/>
        <v>8</v>
      </c>
      <c r="P23" s="4">
        <f t="shared" si="8"/>
        <v>0.66666666666666663</v>
      </c>
      <c r="Q23" s="1">
        <f t="shared" si="9"/>
        <v>-8</v>
      </c>
      <c r="R23">
        <f>FLOOR(LOOKUP(ABS(I23),tGo_d,tGo_t)/2,1)</f>
        <v>5</v>
      </c>
    </row>
  </sheetData>
  <conditionalFormatting sqref="C2:C23">
    <cfRule type="cellIs" dxfId="1" priority="1" operator="between">
      <formula>-0.001</formula>
      <formula>0.001</formula>
    </cfRule>
  </conditionalFormatting>
  <conditionalFormatting sqref="B1:B23">
    <cfRule type="cellIs" dxfId="0" priority="2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4" sqref="B4"/>
    </sheetView>
  </sheetViews>
  <sheetFormatPr defaultRowHeight="15" x14ac:dyDescent="0.25"/>
  <sheetData>
    <row r="1" spans="1:3" x14ac:dyDescent="0.25">
      <c r="A1" t="s">
        <v>8</v>
      </c>
      <c r="B1">
        <v>7.0000000000000007E-2</v>
      </c>
    </row>
    <row r="2" spans="1:3" x14ac:dyDescent="0.25">
      <c r="A2" t="s">
        <v>3</v>
      </c>
      <c r="B2">
        <v>1</v>
      </c>
    </row>
    <row r="3" spans="1:3" x14ac:dyDescent="0.25">
      <c r="A3" t="s">
        <v>19</v>
      </c>
      <c r="B3">
        <v>1.5</v>
      </c>
    </row>
    <row r="4" spans="1:3" x14ac:dyDescent="0.25">
      <c r="A4" t="s">
        <v>20</v>
      </c>
      <c r="B4">
        <f>Dest-Start</f>
        <v>-0.5</v>
      </c>
    </row>
    <row r="5" spans="1:3" x14ac:dyDescent="0.25">
      <c r="A5" t="s">
        <v>21</v>
      </c>
      <c r="B5">
        <f>FLOOR(LOOKUP(ABS(Delta),C8:C18,A8:A18)/2,1)</f>
        <v>2</v>
      </c>
    </row>
    <row r="7" spans="1:3" s="1" customFormat="1" x14ac:dyDescent="0.25">
      <c r="A7" s="2" t="s">
        <v>1</v>
      </c>
      <c r="B7" s="2" t="s">
        <v>15</v>
      </c>
      <c r="C7" s="2" t="s">
        <v>16</v>
      </c>
    </row>
    <row r="8" spans="1:3" x14ac:dyDescent="0.25">
      <c r="A8">
        <v>1</v>
      </c>
      <c r="B8">
        <f>dV_max</f>
        <v>7.0000000000000007E-2</v>
      </c>
      <c r="C8">
        <f>0</f>
        <v>0</v>
      </c>
    </row>
    <row r="9" spans="1:3" x14ac:dyDescent="0.25">
      <c r="A9">
        <v>2</v>
      </c>
      <c r="B9">
        <f t="shared" ref="B9:B17" si="0">B8+dV_max</f>
        <v>0.14000000000000001</v>
      </c>
      <c r="C9">
        <f>C8+B8</f>
        <v>7.0000000000000007E-2</v>
      </c>
    </row>
    <row r="10" spans="1:3" x14ac:dyDescent="0.25">
      <c r="A10">
        <v>3</v>
      </c>
      <c r="B10">
        <f t="shared" si="0"/>
        <v>0.21000000000000002</v>
      </c>
      <c r="C10">
        <f t="shared" ref="C10:C17" si="1">C9+B9</f>
        <v>0.21000000000000002</v>
      </c>
    </row>
    <row r="11" spans="1:3" x14ac:dyDescent="0.25">
      <c r="A11">
        <v>4</v>
      </c>
      <c r="B11">
        <f t="shared" si="0"/>
        <v>0.28000000000000003</v>
      </c>
      <c r="C11">
        <f t="shared" si="1"/>
        <v>0.42000000000000004</v>
      </c>
    </row>
    <row r="12" spans="1:3" x14ac:dyDescent="0.25">
      <c r="A12">
        <v>5</v>
      </c>
      <c r="B12">
        <f t="shared" si="0"/>
        <v>0.35000000000000003</v>
      </c>
      <c r="C12">
        <f t="shared" si="1"/>
        <v>0.70000000000000007</v>
      </c>
    </row>
    <row r="13" spans="1:3" x14ac:dyDescent="0.25">
      <c r="A13">
        <v>6</v>
      </c>
      <c r="B13">
        <f t="shared" si="0"/>
        <v>0.42000000000000004</v>
      </c>
      <c r="C13">
        <f t="shared" si="1"/>
        <v>1.05</v>
      </c>
    </row>
    <row r="14" spans="1:3" x14ac:dyDescent="0.25">
      <c r="A14">
        <v>7</v>
      </c>
      <c r="B14">
        <f t="shared" si="0"/>
        <v>0.49000000000000005</v>
      </c>
      <c r="C14">
        <f t="shared" si="1"/>
        <v>1.4700000000000002</v>
      </c>
    </row>
    <row r="15" spans="1:3" x14ac:dyDescent="0.25">
      <c r="A15">
        <v>8</v>
      </c>
      <c r="B15">
        <f t="shared" si="0"/>
        <v>0.56000000000000005</v>
      </c>
      <c r="C15">
        <f t="shared" si="1"/>
        <v>1.9600000000000002</v>
      </c>
    </row>
    <row r="16" spans="1:3" x14ac:dyDescent="0.25">
      <c r="A16">
        <v>9</v>
      </c>
      <c r="B16">
        <f t="shared" si="0"/>
        <v>0.63000000000000012</v>
      </c>
      <c r="C16">
        <f t="shared" si="1"/>
        <v>2.5200000000000005</v>
      </c>
    </row>
    <row r="17" spans="1:3" x14ac:dyDescent="0.25">
      <c r="A17">
        <v>10</v>
      </c>
      <c r="B17">
        <f t="shared" si="0"/>
        <v>0.70000000000000018</v>
      </c>
      <c r="C17">
        <f t="shared" si="1"/>
        <v>3.1500000000000004</v>
      </c>
    </row>
    <row r="18" spans="1:3" x14ac:dyDescent="0.25">
      <c r="A18">
        <v>11</v>
      </c>
      <c r="B18">
        <f t="shared" ref="B18" si="2">B17+dV_max</f>
        <v>0.77000000000000024</v>
      </c>
      <c r="C18">
        <f t="shared" ref="C18" si="3">C17+B17</f>
        <v>3.8500000000000005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Reference</vt:lpstr>
      <vt:lpstr>Delta</vt:lpstr>
      <vt:lpstr>Dest</vt:lpstr>
      <vt:lpstr>dV_max</vt:lpstr>
      <vt:lpstr>Start</vt:lpstr>
      <vt:lpstr>tGo_d</vt:lpstr>
      <vt:lpstr>tGo_t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Bretton Wade</dc:creator>
  <cp:lastModifiedBy>Bretton Wade</cp:lastModifiedBy>
  <dcterms:created xsi:type="dcterms:W3CDTF">2015-03-04T00:29:28Z</dcterms:created>
  <dcterms:modified xsi:type="dcterms:W3CDTF">2015-03-10T21:06:06Z</dcterms:modified>
</cp:coreProperties>
</file>