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wardb\Documents\Academic Projects\Shellfish Mesocosms\Phase 1 - Feeding Trials\Data\"/>
    </mc:Choice>
  </mc:AlternateContent>
  <bookViews>
    <workbookView xWindow="0" yWindow="0" windowWidth="19200" windowHeight="8300"/>
  </bookViews>
  <sheets>
    <sheet name="Mussels" sheetId="1" r:id="rId1"/>
    <sheet name="Ind. Weigh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61" i="1" l="1"/>
  <c r="U60" i="1"/>
  <c r="W60" i="1" s="1"/>
  <c r="U59" i="1"/>
  <c r="W59" i="1" s="1"/>
  <c r="V59" i="1"/>
  <c r="X59" i="1" s="1"/>
  <c r="V60" i="1"/>
  <c r="X60" i="1" s="1"/>
  <c r="V61" i="1"/>
  <c r="X61" i="1" s="1"/>
  <c r="W61" i="1"/>
  <c r="V51" i="1"/>
  <c r="X51" i="1" s="1"/>
  <c r="W51" i="1"/>
  <c r="V54" i="1"/>
  <c r="W54" i="1"/>
  <c r="X54" i="1"/>
  <c r="V55" i="1"/>
  <c r="X55" i="1" s="1"/>
  <c r="W55" i="1"/>
  <c r="V56" i="1"/>
  <c r="X56" i="1" s="1"/>
  <c r="W56" i="1"/>
  <c r="V43" i="1" l="1"/>
  <c r="X43" i="1" s="1"/>
  <c r="W43" i="1"/>
  <c r="V44" i="1"/>
  <c r="X44" i="1" s="1"/>
  <c r="W44" i="1"/>
  <c r="V45" i="1"/>
  <c r="X45" i="1" s="1"/>
  <c r="W45" i="1"/>
  <c r="V46" i="1"/>
  <c r="X46" i="1" s="1"/>
  <c r="W46" i="1"/>
  <c r="V47" i="1"/>
  <c r="X47" i="1" s="1"/>
  <c r="W47" i="1"/>
  <c r="V48" i="1"/>
  <c r="X48" i="1" s="1"/>
  <c r="W48" i="1"/>
  <c r="V49" i="1"/>
  <c r="X49" i="1" s="1"/>
  <c r="W49" i="1"/>
  <c r="R30" i="1" l="1"/>
  <c r="S30" i="1"/>
  <c r="T30" i="1"/>
  <c r="U30" i="1"/>
  <c r="R31" i="1"/>
  <c r="S31" i="1"/>
  <c r="T31" i="1"/>
  <c r="U31" i="1"/>
  <c r="V32" i="1"/>
  <c r="X32" i="1" s="1"/>
  <c r="W32" i="1"/>
  <c r="W33" i="1"/>
  <c r="V33" i="1"/>
  <c r="X33" i="1" s="1"/>
  <c r="V34" i="1"/>
  <c r="X34" i="1" s="1"/>
  <c r="W34" i="1"/>
  <c r="V35" i="1"/>
  <c r="X35" i="1" s="1"/>
  <c r="W35" i="1"/>
  <c r="V36" i="1"/>
  <c r="X36" i="1" s="1"/>
  <c r="W36" i="1"/>
  <c r="W40" i="1"/>
  <c r="V41" i="1"/>
  <c r="X41" i="1" s="1"/>
  <c r="V40" i="1" l="1"/>
  <c r="X40" i="1" s="1"/>
  <c r="W41" i="1"/>
  <c r="V39" i="1"/>
  <c r="X39" i="1" s="1"/>
  <c r="W30" i="1"/>
  <c r="W39" i="1"/>
  <c r="V30" i="1"/>
  <c r="X30" i="1" s="1"/>
  <c r="W31" i="1"/>
  <c r="V31" i="1"/>
  <c r="X31" i="1" s="1"/>
  <c r="I26" i="1" l="1"/>
  <c r="H26" i="1"/>
  <c r="O25" i="1"/>
  <c r="N25" i="1"/>
  <c r="I25" i="1"/>
  <c r="H25" i="1"/>
  <c r="M24" i="1"/>
  <c r="L24" i="1"/>
  <c r="G24" i="1"/>
  <c r="F24" i="1"/>
  <c r="O23" i="1" l="1"/>
  <c r="U23" i="1" s="1"/>
  <c r="W23" i="1" s="1"/>
  <c r="N23" i="1"/>
  <c r="T23" i="1" s="1"/>
  <c r="V23" i="1" s="1"/>
  <c r="T21" i="1"/>
  <c r="U21" i="1"/>
  <c r="V21" i="1"/>
  <c r="X21" i="1" s="1"/>
  <c r="W21" i="1"/>
  <c r="T22" i="1"/>
  <c r="U22" i="1"/>
  <c r="V22" i="1"/>
  <c r="W22" i="1"/>
  <c r="T24" i="1"/>
  <c r="U24" i="1"/>
  <c r="T25" i="1"/>
  <c r="U25" i="1"/>
  <c r="W25" i="1" s="1"/>
  <c r="T26" i="1"/>
  <c r="U26" i="1"/>
  <c r="T27" i="1"/>
  <c r="U27" i="1"/>
  <c r="T28" i="1"/>
  <c r="U28" i="1"/>
  <c r="T29" i="1"/>
  <c r="U29" i="1"/>
  <c r="S20" i="1"/>
  <c r="S21" i="1"/>
  <c r="S22" i="1"/>
  <c r="S23" i="1"/>
  <c r="S24" i="1"/>
  <c r="S25" i="1"/>
  <c r="S26" i="1"/>
  <c r="S27" i="1"/>
  <c r="S28" i="1"/>
  <c r="W28" i="1" s="1"/>
  <c r="S29" i="1"/>
  <c r="R20" i="1"/>
  <c r="R21" i="1"/>
  <c r="R22" i="1"/>
  <c r="R23" i="1"/>
  <c r="R24" i="1"/>
  <c r="R25" i="1"/>
  <c r="R26" i="1"/>
  <c r="R27" i="1"/>
  <c r="R28" i="1"/>
  <c r="R29" i="1"/>
  <c r="G22" i="1"/>
  <c r="F22" i="1"/>
  <c r="V29" i="1" l="1"/>
  <c r="X29" i="1" s="1"/>
  <c r="W29" i="1"/>
  <c r="V28" i="1"/>
  <c r="X28" i="1" s="1"/>
  <c r="V27" i="1"/>
  <c r="W27" i="1"/>
  <c r="W26" i="1"/>
  <c r="V26" i="1"/>
  <c r="X26" i="1" s="1"/>
  <c r="V25" i="1"/>
  <c r="X25" i="1" s="1"/>
  <c r="V24" i="1"/>
  <c r="X24" i="1" s="1"/>
  <c r="W24" i="1"/>
  <c r="X22" i="1"/>
  <c r="X23" i="1"/>
  <c r="X27" i="1"/>
  <c r="X17" i="1" l="1"/>
  <c r="W17" i="1"/>
  <c r="V17" i="1"/>
  <c r="T17" i="1"/>
  <c r="U17" i="1"/>
  <c r="T18" i="1"/>
  <c r="V18" i="1" s="1"/>
  <c r="X18" i="1" s="1"/>
  <c r="U18" i="1"/>
  <c r="W18" i="1" s="1"/>
  <c r="T19" i="1"/>
  <c r="V19" i="1" s="1"/>
  <c r="X19" i="1" s="1"/>
  <c r="U19" i="1"/>
  <c r="W19" i="1" s="1"/>
  <c r="T20" i="1"/>
  <c r="V20" i="1" s="1"/>
  <c r="X20" i="1" s="1"/>
  <c r="U20" i="1"/>
  <c r="W20" i="1" s="1"/>
  <c r="T15" i="1"/>
  <c r="U16" i="1"/>
  <c r="M17" i="1"/>
  <c r="S19" i="1"/>
  <c r="R19" i="1"/>
  <c r="S18" i="1"/>
  <c r="R18" i="1"/>
  <c r="S17" i="1"/>
  <c r="R17" i="1"/>
  <c r="T3" i="1"/>
  <c r="U3" i="1"/>
  <c r="T4" i="1"/>
  <c r="U4" i="1"/>
  <c r="T5" i="1"/>
  <c r="U5" i="1"/>
  <c r="T6" i="1"/>
  <c r="U6" i="1"/>
  <c r="T7" i="1"/>
  <c r="U7" i="1"/>
  <c r="T8" i="1"/>
  <c r="U8" i="1"/>
  <c r="T9" i="1"/>
  <c r="U9" i="1"/>
  <c r="T10" i="1"/>
  <c r="U10" i="1"/>
  <c r="T11" i="1"/>
  <c r="U11" i="1"/>
  <c r="T12" i="1"/>
  <c r="U12" i="1"/>
  <c r="T13" i="1"/>
  <c r="U13" i="1"/>
  <c r="T14" i="1"/>
  <c r="U14" i="1"/>
  <c r="U15" i="1"/>
  <c r="T16" i="1"/>
  <c r="U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2" i="1"/>
  <c r="O13" i="1" l="1"/>
  <c r="W13" i="1" s="1"/>
  <c r="W14" i="1"/>
  <c r="V15" i="1"/>
  <c r="X15" i="1" s="1"/>
  <c r="W15" i="1"/>
  <c r="V16" i="1"/>
  <c r="X16" i="1" s="1"/>
  <c r="W16" i="1"/>
  <c r="V13" i="1"/>
  <c r="X13" i="1" s="1"/>
  <c r="V14" i="1"/>
  <c r="X14" i="1" s="1"/>
  <c r="W12" i="1"/>
  <c r="V12" i="1"/>
  <c r="X12" i="1" s="1"/>
  <c r="X6" i="1" l="1"/>
  <c r="C3" i="2"/>
  <c r="W3" i="1"/>
  <c r="W4" i="1"/>
  <c r="W5" i="1"/>
  <c r="W6" i="1"/>
  <c r="W7" i="1"/>
  <c r="W8" i="1"/>
  <c r="W2" i="1"/>
  <c r="V8" i="1"/>
  <c r="X8" i="1" s="1"/>
  <c r="V7" i="1"/>
  <c r="X7" i="1" s="1"/>
  <c r="W9" i="1"/>
  <c r="W10" i="1"/>
  <c r="W11" i="1"/>
  <c r="V9" i="1"/>
  <c r="X9" i="1" s="1"/>
  <c r="V10" i="1"/>
  <c r="X10" i="1" s="1"/>
  <c r="V11" i="1"/>
  <c r="X11" i="1" s="1"/>
  <c r="F8" i="1"/>
  <c r="O6" i="1"/>
  <c r="V2" i="1"/>
  <c r="X2" i="1" s="1"/>
  <c r="I6" i="1"/>
  <c r="V5" i="1" l="1"/>
  <c r="X5" i="1" s="1"/>
  <c r="V4" i="1"/>
  <c r="X4" i="1" s="1"/>
  <c r="V3" i="1"/>
  <c r="X3" i="1" s="1"/>
</calcChain>
</file>

<file path=xl/sharedStrings.xml><?xml version="1.0" encoding="utf-8"?>
<sst xmlns="http://schemas.openxmlformats.org/spreadsheetml/2006/main" count="731" uniqueCount="110">
  <si>
    <t>date.run</t>
  </si>
  <si>
    <t>bin.no</t>
  </si>
  <si>
    <t>crab.no</t>
  </si>
  <si>
    <t>R1.intial.count</t>
  </si>
  <si>
    <t>R1.intial.weight</t>
  </si>
  <si>
    <t>R2.intial.count</t>
  </si>
  <si>
    <t>R2.intial.weight</t>
  </si>
  <si>
    <t>R1.final.count</t>
  </si>
  <si>
    <t>R2.final.count</t>
  </si>
  <si>
    <t>R1.final.weight</t>
  </si>
  <si>
    <t>R2.final.weight</t>
  </si>
  <si>
    <t>final.count</t>
  </si>
  <si>
    <t>initial.count</t>
  </si>
  <si>
    <t>initial.weight</t>
  </si>
  <si>
    <t>final.weight</t>
  </si>
  <si>
    <t>est.weight.eaten</t>
  </si>
  <si>
    <t>GRA-Lg02</t>
  </si>
  <si>
    <t>GRA-Lg05</t>
  </si>
  <si>
    <t>EGC-01</t>
  </si>
  <si>
    <t>EGC-13</t>
  </si>
  <si>
    <t>GRA-Sm13</t>
  </si>
  <si>
    <t>num.fully.eaten</t>
  </si>
  <si>
    <t>gaped</t>
  </si>
  <si>
    <t>damaged</t>
  </si>
  <si>
    <t>notes</t>
  </si>
  <si>
    <t>2 consumed but remained attached to rock</t>
  </si>
  <si>
    <t>must have miscounted, 2 eaten for sure based on debris</t>
  </si>
  <si>
    <t xml:space="preserve">* weighed 50 live, random mussels to get an average weight </t>
  </si>
  <si>
    <t>GRA-Lg09</t>
  </si>
  <si>
    <t>GRA-Lg16</t>
  </si>
  <si>
    <t>EGC-04</t>
  </si>
  <si>
    <t>EGC-19</t>
  </si>
  <si>
    <t>GRA-Sm09</t>
  </si>
  <si>
    <t>weight.eaten</t>
  </si>
  <si>
    <t>3 consumed but still attached</t>
  </si>
  <si>
    <t>trial.no</t>
  </si>
  <si>
    <t>A-1</t>
  </si>
  <si>
    <t>B-1</t>
  </si>
  <si>
    <t>C-1</t>
  </si>
  <si>
    <t>GRA-Lg28</t>
  </si>
  <si>
    <t>GRA-Lg12</t>
  </si>
  <si>
    <t>EGC-15</t>
  </si>
  <si>
    <t>EGC-41</t>
  </si>
  <si>
    <t>GRA-Sm08</t>
  </si>
  <si>
    <t xml:space="preserve">no obvious sign of predation </t>
  </si>
  <si>
    <t>6 eaten and still attached</t>
  </si>
  <si>
    <t>2 eaten and still attached</t>
  </si>
  <si>
    <t>1 eaten and still attached</t>
  </si>
  <si>
    <t>A-2</t>
  </si>
  <si>
    <t>GRA-Lg33</t>
  </si>
  <si>
    <t>GRA-Lg22</t>
  </si>
  <si>
    <t>EGC-03</t>
  </si>
  <si>
    <t>GRA-Sm12</t>
  </si>
  <si>
    <t>GRA-Sm24</t>
  </si>
  <si>
    <t>R3.inital.count</t>
  </si>
  <si>
    <t>R3.intial.weight</t>
  </si>
  <si>
    <t>R3.final.count</t>
  </si>
  <si>
    <t>R3.final.weight</t>
  </si>
  <si>
    <t>B-2</t>
  </si>
  <si>
    <t>GRA-Lg31</t>
  </si>
  <si>
    <t>GRA-Lg18</t>
  </si>
  <si>
    <t>EGC-10</t>
  </si>
  <si>
    <t>GRA-Sm26</t>
  </si>
  <si>
    <t>GRA-Sm16</t>
  </si>
  <si>
    <t xml:space="preserve">one attacked but not eaten </t>
  </si>
  <si>
    <t>20 added loose at setup</t>
  </si>
  <si>
    <t>16 mussels added loose at setup</t>
  </si>
  <si>
    <t>no predation, 6 mussels added loose at setup</t>
  </si>
  <si>
    <t xml:space="preserve">30 mussels added at the setup </t>
  </si>
  <si>
    <t>collected.by</t>
  </si>
  <si>
    <t>BH</t>
  </si>
  <si>
    <t>C-2</t>
  </si>
  <si>
    <t>GRA-Lg32</t>
  </si>
  <si>
    <t>GRA-Lg13</t>
  </si>
  <si>
    <t>EGC-16</t>
  </si>
  <si>
    <t>GRA-Sm18</t>
  </si>
  <si>
    <t>GRA-Sm11</t>
  </si>
  <si>
    <t>CW</t>
  </si>
  <si>
    <t>D-6</t>
  </si>
  <si>
    <t>EGC-25</t>
  </si>
  <si>
    <t>GRA-Lg25</t>
  </si>
  <si>
    <t>GRA-Lg27</t>
  </si>
  <si>
    <t>EGC-42</t>
  </si>
  <si>
    <t>EGC-27</t>
  </si>
  <si>
    <t>NA</t>
  </si>
  <si>
    <t>MY</t>
  </si>
  <si>
    <t>prey</t>
  </si>
  <si>
    <t>mussels</t>
  </si>
  <si>
    <t>D-7</t>
  </si>
  <si>
    <t>LV/MY</t>
  </si>
  <si>
    <t>EGC-12</t>
  </si>
  <si>
    <t>E-6</t>
  </si>
  <si>
    <t>EGC-05</t>
  </si>
  <si>
    <t>EGC-09</t>
  </si>
  <si>
    <t>EGC-29</t>
  </si>
  <si>
    <t>GRA-Sm06</t>
  </si>
  <si>
    <t>EGC-14</t>
  </si>
  <si>
    <t>BH/CW</t>
  </si>
  <si>
    <t>E-7</t>
  </si>
  <si>
    <t>EGC-08</t>
  </si>
  <si>
    <t>EGC-11</t>
  </si>
  <si>
    <t>EGC-35</t>
  </si>
  <si>
    <t>EGC-30</t>
  </si>
  <si>
    <t>F-6</t>
  </si>
  <si>
    <t>BH/MY</t>
  </si>
  <si>
    <t>EGC-06</t>
  </si>
  <si>
    <t>EGC-18</t>
  </si>
  <si>
    <t>EGC-33</t>
  </si>
  <si>
    <t>F-7</t>
  </si>
  <si>
    <t>CW/BH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</si>
</sst>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abSelected="1" topLeftCell="H1" workbookViewId="0">
      <pane ySplit="1" topLeftCell="A29" activePane="bottomLeft" state="frozen"/>
      <selection pane="bottomLeft" activeCell="X64" sqref="X64"/>
    </sheetView>
  </sheetViews>
  <sheetFormatPr defaultRowHeight="14.5" x14ac:dyDescent="0.35"/>
  <cols>
    <col min="1" max="1" width="9.36328125" bestFit="1" customWidth="1"/>
    <col min="2" max="3" width="8.90625" customWidth="1"/>
    <col min="5" max="5" width="9.54296875" bestFit="1" customWidth="1"/>
    <col min="6" max="6" width="12.90625" bestFit="1" customWidth="1"/>
    <col min="7" max="7" width="13.7265625" bestFit="1" customWidth="1"/>
    <col min="8" max="8" width="12.90625" bestFit="1" customWidth="1"/>
    <col min="9" max="9" width="13.7265625" bestFit="1" customWidth="1"/>
    <col min="10" max="11" width="13.7265625" customWidth="1"/>
    <col min="12" max="12" width="12.36328125" bestFit="1" customWidth="1"/>
    <col min="13" max="13" width="13.26953125" bestFit="1" customWidth="1"/>
    <col min="14" max="14" width="12.36328125" bestFit="1" customWidth="1"/>
    <col min="15" max="15" width="13.26953125" bestFit="1" customWidth="1"/>
    <col min="16" max="17" width="13.26953125" customWidth="1"/>
    <col min="18" max="18" width="10.6328125" bestFit="1" customWidth="1"/>
    <col min="19" max="19" width="11.453125" bestFit="1" customWidth="1"/>
    <col min="20" max="20" width="9.7265625" bestFit="1" customWidth="1"/>
    <col min="21" max="21" width="10.54296875" bestFit="1" customWidth="1"/>
    <col min="22" max="22" width="14.08984375" bestFit="1" customWidth="1"/>
    <col min="23" max="23" width="14.7265625" bestFit="1" customWidth="1"/>
    <col min="24" max="24" width="14.7265625" customWidth="1"/>
  </cols>
  <sheetData>
    <row r="1" spans="1:28" x14ac:dyDescent="0.35">
      <c r="A1" t="s">
        <v>0</v>
      </c>
      <c r="B1" t="s">
        <v>35</v>
      </c>
      <c r="C1" t="s">
        <v>86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54</v>
      </c>
      <c r="K1" t="s">
        <v>55</v>
      </c>
      <c r="L1" t="s">
        <v>7</v>
      </c>
      <c r="M1" t="s">
        <v>9</v>
      </c>
      <c r="N1" t="s">
        <v>8</v>
      </c>
      <c r="O1" t="s">
        <v>10</v>
      </c>
      <c r="P1" t="s">
        <v>56</v>
      </c>
      <c r="Q1" t="s">
        <v>57</v>
      </c>
      <c r="R1" t="s">
        <v>12</v>
      </c>
      <c r="S1" t="s">
        <v>13</v>
      </c>
      <c r="T1" t="s">
        <v>11</v>
      </c>
      <c r="U1" t="s">
        <v>14</v>
      </c>
      <c r="V1" t="s">
        <v>21</v>
      </c>
      <c r="W1" t="s">
        <v>33</v>
      </c>
      <c r="X1" t="s">
        <v>15</v>
      </c>
      <c r="Y1" t="s">
        <v>22</v>
      </c>
      <c r="Z1" t="s">
        <v>23</v>
      </c>
      <c r="AA1" t="s">
        <v>69</v>
      </c>
      <c r="AB1" t="s">
        <v>24</v>
      </c>
    </row>
    <row r="2" spans="1:28" x14ac:dyDescent="0.35">
      <c r="A2" s="1">
        <v>44490</v>
      </c>
      <c r="B2" s="1" t="s">
        <v>36</v>
      </c>
      <c r="C2" s="1" t="s">
        <v>87</v>
      </c>
      <c r="D2">
        <v>1</v>
      </c>
      <c r="E2" t="s">
        <v>16</v>
      </c>
      <c r="F2">
        <v>12</v>
      </c>
      <c r="G2">
        <v>295.8</v>
      </c>
      <c r="H2">
        <v>36</v>
      </c>
      <c r="I2">
        <v>133.69999999999999</v>
      </c>
      <c r="J2">
        <v>0</v>
      </c>
      <c r="K2">
        <v>0</v>
      </c>
      <c r="L2">
        <v>12</v>
      </c>
      <c r="M2">
        <v>296.5</v>
      </c>
      <c r="N2">
        <v>36</v>
      </c>
      <c r="O2">
        <v>133.6</v>
      </c>
      <c r="P2">
        <v>0</v>
      </c>
      <c r="Q2">
        <v>0</v>
      </c>
      <c r="R2">
        <f>F2+H2+J2</f>
        <v>48</v>
      </c>
      <c r="S2">
        <f>G2+I2+K2</f>
        <v>429.5</v>
      </c>
      <c r="T2">
        <f>L2+N2+P2</f>
        <v>48</v>
      </c>
      <c r="U2">
        <f>M2+O2+Q2</f>
        <v>430.1</v>
      </c>
      <c r="V2">
        <f>R2-T2</f>
        <v>0</v>
      </c>
      <c r="W2">
        <f>(S2-U2)</f>
        <v>-0.60000000000002274</v>
      </c>
      <c r="X2">
        <f>V2*'Ind. Weights'!$C$3</f>
        <v>0</v>
      </c>
      <c r="Y2">
        <v>1</v>
      </c>
      <c r="Z2">
        <v>0</v>
      </c>
      <c r="AA2" t="s">
        <v>70</v>
      </c>
    </row>
    <row r="3" spans="1:28" x14ac:dyDescent="0.35">
      <c r="A3" s="1">
        <v>44490</v>
      </c>
      <c r="B3" s="1" t="s">
        <v>36</v>
      </c>
      <c r="C3" s="1" t="s">
        <v>87</v>
      </c>
      <c r="D3">
        <v>3</v>
      </c>
      <c r="E3" t="s">
        <v>17</v>
      </c>
      <c r="F3">
        <v>42</v>
      </c>
      <c r="G3">
        <v>210.4</v>
      </c>
      <c r="H3">
        <v>7</v>
      </c>
      <c r="I3">
        <v>131.19999999999999</v>
      </c>
      <c r="J3">
        <v>0</v>
      </c>
      <c r="K3">
        <v>0</v>
      </c>
      <c r="L3">
        <v>23</v>
      </c>
      <c r="M3">
        <v>195.5</v>
      </c>
      <c r="N3">
        <v>2</v>
      </c>
      <c r="O3">
        <v>124.3</v>
      </c>
      <c r="P3">
        <v>0</v>
      </c>
      <c r="Q3">
        <v>0</v>
      </c>
      <c r="R3">
        <f t="shared" ref="R3:R29" si="0">F3+H3+J3</f>
        <v>49</v>
      </c>
      <c r="S3">
        <f t="shared" ref="S3:S29" si="1">G3+I3+K3</f>
        <v>341.6</v>
      </c>
      <c r="T3">
        <f t="shared" ref="T3:T17" si="2">L3+N3+P3</f>
        <v>25</v>
      </c>
      <c r="U3">
        <f t="shared" ref="U3:U15" si="3">M3+O3+Q3</f>
        <v>319.8</v>
      </c>
      <c r="V3">
        <f t="shared" ref="V3:V5" si="4">R3-T3</f>
        <v>24</v>
      </c>
      <c r="W3">
        <f t="shared" ref="W3:W12" si="5">(S3-U3)</f>
        <v>21.800000000000011</v>
      </c>
      <c r="X3">
        <f>V3*'Ind. Weights'!$C$3</f>
        <v>31.775999999999996</v>
      </c>
      <c r="Y3">
        <v>3</v>
      </c>
      <c r="Z3">
        <v>2</v>
      </c>
      <c r="AA3" t="s">
        <v>70</v>
      </c>
    </row>
    <row r="4" spans="1:28" x14ac:dyDescent="0.35">
      <c r="A4" s="1">
        <v>44490</v>
      </c>
      <c r="B4" s="1" t="s">
        <v>36</v>
      </c>
      <c r="C4" s="1" t="s">
        <v>87</v>
      </c>
      <c r="D4">
        <v>5</v>
      </c>
      <c r="E4" t="s">
        <v>18</v>
      </c>
      <c r="F4">
        <v>41</v>
      </c>
      <c r="G4">
        <v>445.5</v>
      </c>
      <c r="H4">
        <v>16</v>
      </c>
      <c r="I4">
        <v>168.1</v>
      </c>
      <c r="J4">
        <v>0</v>
      </c>
      <c r="K4">
        <v>0</v>
      </c>
      <c r="L4">
        <v>25</v>
      </c>
      <c r="M4">
        <v>406.2</v>
      </c>
      <c r="N4">
        <v>14</v>
      </c>
      <c r="O4">
        <v>165.6</v>
      </c>
      <c r="P4">
        <v>0</v>
      </c>
      <c r="Q4">
        <v>0</v>
      </c>
      <c r="R4">
        <f t="shared" si="0"/>
        <v>57</v>
      </c>
      <c r="S4">
        <f t="shared" si="1"/>
        <v>613.6</v>
      </c>
      <c r="T4">
        <f t="shared" si="2"/>
        <v>39</v>
      </c>
      <c r="U4">
        <f t="shared" si="3"/>
        <v>571.79999999999995</v>
      </c>
      <c r="V4">
        <f t="shared" si="4"/>
        <v>18</v>
      </c>
      <c r="W4">
        <f t="shared" si="5"/>
        <v>41.800000000000068</v>
      </c>
      <c r="X4">
        <f>V4*'Ind. Weights'!$C$3</f>
        <v>23.831999999999997</v>
      </c>
      <c r="Y4">
        <v>2</v>
      </c>
      <c r="Z4">
        <v>0</v>
      </c>
      <c r="AA4" t="s">
        <v>70</v>
      </c>
    </row>
    <row r="5" spans="1:28" x14ac:dyDescent="0.35">
      <c r="A5" s="1">
        <v>44490</v>
      </c>
      <c r="B5" s="1" t="s">
        <v>36</v>
      </c>
      <c r="C5" s="1" t="s">
        <v>87</v>
      </c>
      <c r="D5">
        <v>7</v>
      </c>
      <c r="E5" t="s">
        <v>19</v>
      </c>
      <c r="F5">
        <v>23</v>
      </c>
      <c r="G5">
        <v>376.9</v>
      </c>
      <c r="H5">
        <v>27</v>
      </c>
      <c r="I5">
        <v>420.5</v>
      </c>
      <c r="J5">
        <v>0</v>
      </c>
      <c r="K5">
        <v>0</v>
      </c>
      <c r="L5">
        <v>22</v>
      </c>
      <c r="M5">
        <v>377.9</v>
      </c>
      <c r="N5">
        <v>12</v>
      </c>
      <c r="O5">
        <v>392.7</v>
      </c>
      <c r="P5">
        <v>0</v>
      </c>
      <c r="Q5">
        <v>0</v>
      </c>
      <c r="R5">
        <f t="shared" si="0"/>
        <v>50</v>
      </c>
      <c r="S5">
        <f t="shared" si="1"/>
        <v>797.4</v>
      </c>
      <c r="T5">
        <f t="shared" si="2"/>
        <v>34</v>
      </c>
      <c r="U5">
        <f t="shared" si="3"/>
        <v>770.59999999999991</v>
      </c>
      <c r="V5">
        <f t="shared" si="4"/>
        <v>16</v>
      </c>
      <c r="W5">
        <f t="shared" si="5"/>
        <v>26.800000000000068</v>
      </c>
      <c r="X5">
        <f>V5*'Ind. Weights'!$C$3</f>
        <v>21.183999999999997</v>
      </c>
      <c r="Y5">
        <v>0</v>
      </c>
      <c r="Z5">
        <v>1</v>
      </c>
      <c r="AA5" t="s">
        <v>70</v>
      </c>
      <c r="AB5" t="s">
        <v>25</v>
      </c>
    </row>
    <row r="6" spans="1:28" x14ac:dyDescent="0.35">
      <c r="A6" s="1">
        <v>44490</v>
      </c>
      <c r="B6" s="1" t="s">
        <v>36</v>
      </c>
      <c r="C6" s="1" t="s">
        <v>87</v>
      </c>
      <c r="D6">
        <v>9</v>
      </c>
      <c r="E6" t="s">
        <v>20</v>
      </c>
      <c r="F6">
        <v>33</v>
      </c>
      <c r="G6">
        <v>569.20000000000005</v>
      </c>
      <c r="H6">
        <v>25</v>
      </c>
      <c r="I6">
        <f>164.3-2.9-1.6</f>
        <v>159.80000000000001</v>
      </c>
      <c r="J6">
        <v>0</v>
      </c>
      <c r="K6">
        <v>0</v>
      </c>
      <c r="L6">
        <v>39</v>
      </c>
      <c r="M6">
        <v>560.1</v>
      </c>
      <c r="N6">
        <v>26</v>
      </c>
      <c r="O6">
        <f>162.3+1.9</f>
        <v>164.20000000000002</v>
      </c>
      <c r="P6">
        <v>0</v>
      </c>
      <c r="Q6">
        <v>0</v>
      </c>
      <c r="R6">
        <f t="shared" si="0"/>
        <v>58</v>
      </c>
      <c r="S6">
        <f t="shared" si="1"/>
        <v>729</v>
      </c>
      <c r="T6">
        <f t="shared" si="2"/>
        <v>65</v>
      </c>
      <c r="U6">
        <f t="shared" si="3"/>
        <v>724.30000000000007</v>
      </c>
      <c r="V6">
        <v>2</v>
      </c>
      <c r="W6">
        <f t="shared" si="5"/>
        <v>4.6999999999999318</v>
      </c>
      <c r="X6">
        <f>V6*'Ind. Weights'!$C$3</f>
        <v>2.6479999999999997</v>
      </c>
      <c r="Y6">
        <v>0</v>
      </c>
      <c r="Z6">
        <v>0</v>
      </c>
      <c r="AA6" t="s">
        <v>70</v>
      </c>
      <c r="AB6" t="s">
        <v>26</v>
      </c>
    </row>
    <row r="7" spans="1:28" x14ac:dyDescent="0.35">
      <c r="A7" s="1">
        <v>44491</v>
      </c>
      <c r="B7" s="1" t="s">
        <v>37</v>
      </c>
      <c r="C7" s="1" t="s">
        <v>87</v>
      </c>
      <c r="D7">
        <v>1</v>
      </c>
      <c r="E7" t="s">
        <v>28</v>
      </c>
      <c r="F7">
        <v>33</v>
      </c>
      <c r="G7">
        <v>191.6</v>
      </c>
      <c r="H7">
        <v>26</v>
      </c>
      <c r="I7">
        <v>290.10000000000002</v>
      </c>
      <c r="J7">
        <v>0</v>
      </c>
      <c r="K7">
        <v>0</v>
      </c>
      <c r="L7">
        <v>33</v>
      </c>
      <c r="M7">
        <v>191.7</v>
      </c>
      <c r="N7">
        <v>25</v>
      </c>
      <c r="O7">
        <v>290.10000000000002</v>
      </c>
      <c r="P7">
        <v>0</v>
      </c>
      <c r="Q7">
        <v>0</v>
      </c>
      <c r="R7">
        <f t="shared" si="0"/>
        <v>59</v>
      </c>
      <c r="S7">
        <f t="shared" si="1"/>
        <v>481.70000000000005</v>
      </c>
      <c r="T7">
        <f t="shared" si="2"/>
        <v>58</v>
      </c>
      <c r="U7">
        <f t="shared" si="3"/>
        <v>481.8</v>
      </c>
      <c r="V7">
        <f>R7-T7</f>
        <v>1</v>
      </c>
      <c r="W7">
        <f t="shared" si="5"/>
        <v>-9.9999999999965894E-2</v>
      </c>
      <c r="X7">
        <f>V7*'Ind. Weights'!$C$3</f>
        <v>1.3239999999999998</v>
      </c>
      <c r="Y7">
        <v>6</v>
      </c>
      <c r="Z7">
        <v>0</v>
      </c>
      <c r="AA7" t="s">
        <v>70</v>
      </c>
    </row>
    <row r="8" spans="1:28" x14ac:dyDescent="0.35">
      <c r="A8" s="1">
        <v>44491</v>
      </c>
      <c r="B8" s="1" t="s">
        <v>37</v>
      </c>
      <c r="C8" s="1" t="s">
        <v>87</v>
      </c>
      <c r="D8">
        <v>3</v>
      </c>
      <c r="E8" t="s">
        <v>29</v>
      </c>
      <c r="F8">
        <f>16+25</f>
        <v>41</v>
      </c>
      <c r="G8">
        <v>445.5</v>
      </c>
      <c r="H8">
        <v>13</v>
      </c>
      <c r="I8">
        <v>623.4</v>
      </c>
      <c r="J8">
        <v>0</v>
      </c>
      <c r="K8">
        <v>0</v>
      </c>
      <c r="L8">
        <v>13</v>
      </c>
      <c r="M8">
        <v>625</v>
      </c>
      <c r="N8">
        <v>38</v>
      </c>
      <c r="O8">
        <v>448.3</v>
      </c>
      <c r="P8">
        <v>0</v>
      </c>
      <c r="Q8">
        <v>0</v>
      </c>
      <c r="R8">
        <f t="shared" si="0"/>
        <v>54</v>
      </c>
      <c r="S8">
        <f t="shared" si="1"/>
        <v>1068.9000000000001</v>
      </c>
      <c r="T8">
        <f t="shared" si="2"/>
        <v>51</v>
      </c>
      <c r="U8">
        <f t="shared" si="3"/>
        <v>1073.3</v>
      </c>
      <c r="V8">
        <f t="shared" ref="V8:V12" si="6">R8-T8</f>
        <v>3</v>
      </c>
      <c r="W8">
        <f t="shared" si="5"/>
        <v>-4.3999999999998636</v>
      </c>
      <c r="X8">
        <f>V8*'Ind. Weights'!$C$3</f>
        <v>3.9719999999999995</v>
      </c>
      <c r="Y8">
        <v>1</v>
      </c>
      <c r="Z8">
        <v>0</v>
      </c>
      <c r="AA8" t="s">
        <v>70</v>
      </c>
    </row>
    <row r="9" spans="1:28" x14ac:dyDescent="0.35">
      <c r="A9" s="1">
        <v>44491</v>
      </c>
      <c r="B9" s="1" t="s">
        <v>37</v>
      </c>
      <c r="C9" s="1" t="s">
        <v>87</v>
      </c>
      <c r="D9">
        <v>5</v>
      </c>
      <c r="E9" t="s">
        <v>30</v>
      </c>
      <c r="F9">
        <v>24</v>
      </c>
      <c r="G9">
        <v>118.2</v>
      </c>
      <c r="H9">
        <v>22</v>
      </c>
      <c r="I9">
        <v>188.6</v>
      </c>
      <c r="J9">
        <v>0</v>
      </c>
      <c r="K9">
        <v>0</v>
      </c>
      <c r="L9">
        <v>15</v>
      </c>
      <c r="M9">
        <v>97.8</v>
      </c>
      <c r="N9">
        <v>9</v>
      </c>
      <c r="O9">
        <v>171.3</v>
      </c>
      <c r="P9">
        <v>0</v>
      </c>
      <c r="Q9">
        <v>0</v>
      </c>
      <c r="R9">
        <f t="shared" si="0"/>
        <v>46</v>
      </c>
      <c r="S9">
        <f t="shared" si="1"/>
        <v>306.8</v>
      </c>
      <c r="T9">
        <f t="shared" si="2"/>
        <v>24</v>
      </c>
      <c r="U9">
        <f t="shared" si="3"/>
        <v>269.10000000000002</v>
      </c>
      <c r="V9">
        <f t="shared" si="6"/>
        <v>22</v>
      </c>
      <c r="W9">
        <f t="shared" si="5"/>
        <v>37.699999999999989</v>
      </c>
      <c r="X9">
        <f>V9*'Ind. Weights'!$C$3</f>
        <v>29.127999999999997</v>
      </c>
      <c r="Y9">
        <v>0</v>
      </c>
      <c r="Z9">
        <v>1</v>
      </c>
      <c r="AA9" t="s">
        <v>70</v>
      </c>
      <c r="AB9" t="s">
        <v>34</v>
      </c>
    </row>
    <row r="10" spans="1:28" x14ac:dyDescent="0.35">
      <c r="A10" s="1">
        <v>44491</v>
      </c>
      <c r="B10" s="1" t="s">
        <v>37</v>
      </c>
      <c r="C10" s="1" t="s">
        <v>87</v>
      </c>
      <c r="D10">
        <v>7</v>
      </c>
      <c r="E10" t="s">
        <v>31</v>
      </c>
      <c r="F10">
        <v>38</v>
      </c>
      <c r="G10">
        <v>262.10000000000002</v>
      </c>
      <c r="H10">
        <v>12</v>
      </c>
      <c r="I10">
        <v>393.1</v>
      </c>
      <c r="J10">
        <v>0</v>
      </c>
      <c r="K10">
        <v>0</v>
      </c>
      <c r="L10">
        <v>20</v>
      </c>
      <c r="M10">
        <v>237.3</v>
      </c>
      <c r="N10">
        <v>6</v>
      </c>
      <c r="O10">
        <v>386.3</v>
      </c>
      <c r="P10">
        <v>0</v>
      </c>
      <c r="Q10">
        <v>0</v>
      </c>
      <c r="R10">
        <f t="shared" si="0"/>
        <v>50</v>
      </c>
      <c r="S10">
        <f t="shared" si="1"/>
        <v>655.20000000000005</v>
      </c>
      <c r="T10">
        <f t="shared" si="2"/>
        <v>26</v>
      </c>
      <c r="U10">
        <f t="shared" si="3"/>
        <v>623.6</v>
      </c>
      <c r="V10">
        <f t="shared" si="6"/>
        <v>24</v>
      </c>
      <c r="W10">
        <f t="shared" si="5"/>
        <v>31.600000000000023</v>
      </c>
      <c r="X10">
        <f>V10*'Ind. Weights'!$C$3</f>
        <v>31.775999999999996</v>
      </c>
      <c r="Y10">
        <v>0</v>
      </c>
      <c r="Z10">
        <v>1</v>
      </c>
      <c r="AA10" t="s">
        <v>70</v>
      </c>
      <c r="AB10" t="s">
        <v>25</v>
      </c>
    </row>
    <row r="11" spans="1:28" x14ac:dyDescent="0.35">
      <c r="A11" s="1">
        <v>44491</v>
      </c>
      <c r="B11" s="1" t="s">
        <v>37</v>
      </c>
      <c r="C11" s="1" t="s">
        <v>87</v>
      </c>
      <c r="D11">
        <v>9</v>
      </c>
      <c r="E11" t="s">
        <v>32</v>
      </c>
      <c r="F11">
        <v>35</v>
      </c>
      <c r="G11">
        <v>639.6</v>
      </c>
      <c r="H11">
        <v>17</v>
      </c>
      <c r="I11">
        <v>391.9</v>
      </c>
      <c r="J11">
        <v>0</v>
      </c>
      <c r="K11">
        <v>0</v>
      </c>
      <c r="L11">
        <v>32</v>
      </c>
      <c r="M11">
        <v>639.70000000000005</v>
      </c>
      <c r="N11">
        <v>17</v>
      </c>
      <c r="O11">
        <v>392.9</v>
      </c>
      <c r="P11">
        <v>0</v>
      </c>
      <c r="Q11">
        <v>0</v>
      </c>
      <c r="R11">
        <f t="shared" si="0"/>
        <v>52</v>
      </c>
      <c r="S11">
        <f t="shared" si="1"/>
        <v>1031.5</v>
      </c>
      <c r="T11">
        <f t="shared" si="2"/>
        <v>49</v>
      </c>
      <c r="U11">
        <f t="shared" si="3"/>
        <v>1032.5999999999999</v>
      </c>
      <c r="V11">
        <f t="shared" si="6"/>
        <v>3</v>
      </c>
      <c r="W11">
        <f t="shared" si="5"/>
        <v>-1.0999999999999091</v>
      </c>
      <c r="X11">
        <f>V11*'Ind. Weights'!$C$3</f>
        <v>3.9719999999999995</v>
      </c>
      <c r="Y11">
        <v>1</v>
      </c>
      <c r="Z11">
        <v>0</v>
      </c>
      <c r="AA11" t="s">
        <v>70</v>
      </c>
    </row>
    <row r="12" spans="1:28" x14ac:dyDescent="0.35">
      <c r="A12" s="1">
        <v>44492</v>
      </c>
      <c r="B12" s="1" t="s">
        <v>38</v>
      </c>
      <c r="C12" s="1" t="s">
        <v>87</v>
      </c>
      <c r="D12">
        <v>1</v>
      </c>
      <c r="E12" t="s">
        <v>39</v>
      </c>
      <c r="F12">
        <v>26</v>
      </c>
      <c r="G12">
        <v>379.6</v>
      </c>
      <c r="H12">
        <v>25</v>
      </c>
      <c r="I12">
        <v>162.1</v>
      </c>
      <c r="J12">
        <v>0</v>
      </c>
      <c r="K12">
        <v>0</v>
      </c>
      <c r="L12">
        <v>23</v>
      </c>
      <c r="M12">
        <v>377.3</v>
      </c>
      <c r="N12">
        <v>24</v>
      </c>
      <c r="O12">
        <v>159.19999999999999</v>
      </c>
      <c r="P12">
        <v>0</v>
      </c>
      <c r="Q12">
        <v>0</v>
      </c>
      <c r="R12">
        <f t="shared" si="0"/>
        <v>51</v>
      </c>
      <c r="S12">
        <f t="shared" si="1"/>
        <v>541.70000000000005</v>
      </c>
      <c r="T12">
        <f t="shared" si="2"/>
        <v>47</v>
      </c>
      <c r="U12">
        <f t="shared" si="3"/>
        <v>536.5</v>
      </c>
      <c r="V12">
        <f t="shared" si="6"/>
        <v>4</v>
      </c>
      <c r="W12">
        <f t="shared" si="5"/>
        <v>5.2000000000000455</v>
      </c>
      <c r="X12">
        <f>V12*'Ind. Weights'!$C$3</f>
        <v>5.2959999999999994</v>
      </c>
      <c r="Y12">
        <v>4</v>
      </c>
      <c r="Z12">
        <v>0</v>
      </c>
      <c r="AA12" t="s">
        <v>70</v>
      </c>
      <c r="AB12" t="s">
        <v>44</v>
      </c>
    </row>
    <row r="13" spans="1:28" x14ac:dyDescent="0.35">
      <c r="A13" s="1">
        <v>44492</v>
      </c>
      <c r="B13" s="1" t="s">
        <v>38</v>
      </c>
      <c r="C13" s="1" t="s">
        <v>87</v>
      </c>
      <c r="D13">
        <v>3</v>
      </c>
      <c r="E13" t="s">
        <v>40</v>
      </c>
      <c r="F13">
        <v>38</v>
      </c>
      <c r="G13">
        <v>558.4</v>
      </c>
      <c r="H13">
        <v>11</v>
      </c>
      <c r="I13">
        <v>298.60000000000002</v>
      </c>
      <c r="J13">
        <v>0</v>
      </c>
      <c r="K13">
        <v>0</v>
      </c>
      <c r="L13">
        <v>25</v>
      </c>
      <c r="M13">
        <v>536</v>
      </c>
      <c r="N13">
        <v>14</v>
      </c>
      <c r="O13">
        <f>279.1+3.6</f>
        <v>282.70000000000005</v>
      </c>
      <c r="P13">
        <v>0</v>
      </c>
      <c r="Q13">
        <v>0</v>
      </c>
      <c r="R13">
        <f t="shared" si="0"/>
        <v>49</v>
      </c>
      <c r="S13">
        <f t="shared" si="1"/>
        <v>857</v>
      </c>
      <c r="T13">
        <f t="shared" si="2"/>
        <v>39</v>
      </c>
      <c r="U13">
        <f t="shared" si="3"/>
        <v>818.7</v>
      </c>
      <c r="V13">
        <f t="shared" ref="V13:V16" si="7">R13-T13</f>
        <v>10</v>
      </c>
      <c r="W13">
        <f t="shared" ref="W13:W20" si="8">(S13-U13)</f>
        <v>38.299999999999955</v>
      </c>
      <c r="X13">
        <f>V13*'Ind. Weights'!$C$3</f>
        <v>13.239999999999998</v>
      </c>
      <c r="Y13">
        <v>1</v>
      </c>
      <c r="Z13">
        <v>0</v>
      </c>
      <c r="AA13" t="s">
        <v>70</v>
      </c>
    </row>
    <row r="14" spans="1:28" x14ac:dyDescent="0.35">
      <c r="A14" s="1">
        <v>44492</v>
      </c>
      <c r="B14" s="1" t="s">
        <v>38</v>
      </c>
      <c r="C14" s="1" t="s">
        <v>87</v>
      </c>
      <c r="D14">
        <v>5</v>
      </c>
      <c r="E14" t="s">
        <v>41</v>
      </c>
      <c r="F14">
        <v>22</v>
      </c>
      <c r="G14">
        <v>287</v>
      </c>
      <c r="H14">
        <v>27</v>
      </c>
      <c r="I14">
        <v>111.7</v>
      </c>
      <c r="J14">
        <v>0</v>
      </c>
      <c r="K14">
        <v>0</v>
      </c>
      <c r="L14">
        <v>11</v>
      </c>
      <c r="M14">
        <v>271.60000000000002</v>
      </c>
      <c r="N14">
        <v>8</v>
      </c>
      <c r="O14">
        <v>79.5</v>
      </c>
      <c r="P14">
        <v>0</v>
      </c>
      <c r="Q14">
        <v>0</v>
      </c>
      <c r="R14">
        <f t="shared" si="0"/>
        <v>49</v>
      </c>
      <c r="S14">
        <f t="shared" si="1"/>
        <v>398.7</v>
      </c>
      <c r="T14">
        <f t="shared" si="2"/>
        <v>19</v>
      </c>
      <c r="U14">
        <f t="shared" si="3"/>
        <v>351.1</v>
      </c>
      <c r="V14">
        <f t="shared" si="7"/>
        <v>30</v>
      </c>
      <c r="W14">
        <f t="shared" si="8"/>
        <v>47.599999999999966</v>
      </c>
      <c r="X14">
        <f>V14*'Ind. Weights'!$C$3</f>
        <v>39.72</v>
      </c>
      <c r="Y14">
        <v>0</v>
      </c>
      <c r="Z14">
        <v>3</v>
      </c>
      <c r="AA14" t="s">
        <v>70</v>
      </c>
      <c r="AB14" t="s">
        <v>45</v>
      </c>
    </row>
    <row r="15" spans="1:28" x14ac:dyDescent="0.35">
      <c r="A15" s="1">
        <v>44492</v>
      </c>
      <c r="B15" s="1" t="s">
        <v>38</v>
      </c>
      <c r="C15" s="1" t="s">
        <v>87</v>
      </c>
      <c r="D15">
        <v>7</v>
      </c>
      <c r="E15" t="s">
        <v>42</v>
      </c>
      <c r="F15">
        <v>15</v>
      </c>
      <c r="G15">
        <v>165.5</v>
      </c>
      <c r="H15">
        <v>39</v>
      </c>
      <c r="I15">
        <v>447.7</v>
      </c>
      <c r="J15">
        <v>0</v>
      </c>
      <c r="K15">
        <v>0</v>
      </c>
      <c r="L15">
        <v>14</v>
      </c>
      <c r="M15">
        <v>165.6</v>
      </c>
      <c r="N15">
        <v>35</v>
      </c>
      <c r="O15">
        <v>433.4</v>
      </c>
      <c r="P15">
        <v>0</v>
      </c>
      <c r="Q15">
        <v>0</v>
      </c>
      <c r="R15">
        <f t="shared" si="0"/>
        <v>54</v>
      </c>
      <c r="S15">
        <f t="shared" si="1"/>
        <v>613.20000000000005</v>
      </c>
      <c r="T15">
        <f>L15+N15+P15</f>
        <v>49</v>
      </c>
      <c r="U15">
        <f t="shared" si="3"/>
        <v>599</v>
      </c>
      <c r="V15">
        <f t="shared" si="7"/>
        <v>5</v>
      </c>
      <c r="W15">
        <f t="shared" si="8"/>
        <v>14.200000000000045</v>
      </c>
      <c r="X15">
        <f>V15*'Ind. Weights'!$C$3</f>
        <v>6.6199999999999992</v>
      </c>
      <c r="Y15">
        <v>0</v>
      </c>
      <c r="Z15">
        <v>0</v>
      </c>
      <c r="AA15" t="s">
        <v>70</v>
      </c>
      <c r="AB15" t="s">
        <v>46</v>
      </c>
    </row>
    <row r="16" spans="1:28" x14ac:dyDescent="0.35">
      <c r="A16" s="1">
        <v>44492</v>
      </c>
      <c r="B16" s="1" t="s">
        <v>38</v>
      </c>
      <c r="C16" s="1" t="s">
        <v>87</v>
      </c>
      <c r="D16">
        <v>9</v>
      </c>
      <c r="E16" t="s">
        <v>43</v>
      </c>
      <c r="F16">
        <v>34</v>
      </c>
      <c r="G16">
        <v>188.5</v>
      </c>
      <c r="H16">
        <v>15</v>
      </c>
      <c r="I16">
        <v>95.4</v>
      </c>
      <c r="J16">
        <v>0</v>
      </c>
      <c r="K16">
        <v>0</v>
      </c>
      <c r="L16">
        <v>13</v>
      </c>
      <c r="M16">
        <v>93</v>
      </c>
      <c r="N16">
        <v>27</v>
      </c>
      <c r="O16">
        <v>185.9</v>
      </c>
      <c r="P16">
        <v>0</v>
      </c>
      <c r="Q16">
        <v>0</v>
      </c>
      <c r="R16">
        <f t="shared" si="0"/>
        <v>49</v>
      </c>
      <c r="S16">
        <f t="shared" si="1"/>
        <v>283.89999999999998</v>
      </c>
      <c r="T16">
        <f t="shared" si="2"/>
        <v>40</v>
      </c>
      <c r="U16">
        <f>M16+O16+Q16</f>
        <v>278.89999999999998</v>
      </c>
      <c r="V16">
        <f t="shared" si="7"/>
        <v>9</v>
      </c>
      <c r="W16">
        <f t="shared" si="8"/>
        <v>5</v>
      </c>
      <c r="X16">
        <f>V16*'Ind. Weights'!$C$3</f>
        <v>11.915999999999999</v>
      </c>
      <c r="Y16">
        <v>1</v>
      </c>
      <c r="Z16">
        <v>0</v>
      </c>
      <c r="AA16" t="s">
        <v>70</v>
      </c>
      <c r="AB16" t="s">
        <v>47</v>
      </c>
    </row>
    <row r="17" spans="1:28" x14ac:dyDescent="0.35">
      <c r="A17" s="1">
        <v>44496</v>
      </c>
      <c r="B17" s="1" t="s">
        <v>48</v>
      </c>
      <c r="C17" s="1" t="s">
        <v>87</v>
      </c>
      <c r="D17">
        <v>1</v>
      </c>
      <c r="E17" t="s">
        <v>49</v>
      </c>
      <c r="F17">
        <v>16</v>
      </c>
      <c r="G17">
        <v>300</v>
      </c>
      <c r="H17">
        <v>27</v>
      </c>
      <c r="I17">
        <v>426.9</v>
      </c>
      <c r="J17">
        <v>0</v>
      </c>
      <c r="K17">
        <v>0</v>
      </c>
      <c r="L17">
        <v>6</v>
      </c>
      <c r="M17">
        <f>284.3+1.8+0.6</f>
        <v>286.70000000000005</v>
      </c>
      <c r="N17">
        <v>3</v>
      </c>
      <c r="O17">
        <v>396</v>
      </c>
      <c r="P17">
        <v>0</v>
      </c>
      <c r="Q17">
        <v>0</v>
      </c>
      <c r="R17">
        <f t="shared" si="0"/>
        <v>43</v>
      </c>
      <c r="S17">
        <f t="shared" si="1"/>
        <v>726.9</v>
      </c>
      <c r="T17">
        <f t="shared" si="2"/>
        <v>9</v>
      </c>
      <c r="U17">
        <f t="shared" ref="U17:U20" si="9">M17+O17+Q17</f>
        <v>682.7</v>
      </c>
      <c r="V17">
        <f>R17-T17</f>
        <v>34</v>
      </c>
      <c r="W17">
        <f t="shared" si="8"/>
        <v>44.199999999999932</v>
      </c>
      <c r="X17">
        <f>V17*'Ind. Weights'!$C$3</f>
        <v>45.015999999999991</v>
      </c>
      <c r="Y17">
        <v>0</v>
      </c>
      <c r="Z17">
        <v>0</v>
      </c>
      <c r="AA17" t="s">
        <v>70</v>
      </c>
    </row>
    <row r="18" spans="1:28" x14ac:dyDescent="0.35">
      <c r="A18" s="1">
        <v>44496</v>
      </c>
      <c r="B18" s="1" t="s">
        <v>48</v>
      </c>
      <c r="C18" s="1" t="s">
        <v>87</v>
      </c>
      <c r="D18">
        <v>3</v>
      </c>
      <c r="E18" t="s">
        <v>50</v>
      </c>
      <c r="F18">
        <v>24</v>
      </c>
      <c r="G18">
        <v>532</v>
      </c>
      <c r="H18">
        <v>10</v>
      </c>
      <c r="I18">
        <v>78.3</v>
      </c>
      <c r="J18">
        <v>9</v>
      </c>
      <c r="K18">
        <v>265.7</v>
      </c>
      <c r="L18">
        <v>24</v>
      </c>
      <c r="M18">
        <v>533</v>
      </c>
      <c r="N18">
        <v>10</v>
      </c>
      <c r="O18">
        <v>78.599999999999994</v>
      </c>
      <c r="P18">
        <v>9</v>
      </c>
      <c r="Q18">
        <v>266.10000000000002</v>
      </c>
      <c r="R18">
        <f t="shared" si="0"/>
        <v>43</v>
      </c>
      <c r="S18">
        <f t="shared" si="1"/>
        <v>876</v>
      </c>
      <c r="T18">
        <f t="shared" ref="T18:T20" si="10">L18+N18+P18</f>
        <v>43</v>
      </c>
      <c r="U18">
        <f t="shared" si="9"/>
        <v>877.7</v>
      </c>
      <c r="V18">
        <f t="shared" ref="V18:V20" si="11">R18-T18</f>
        <v>0</v>
      </c>
      <c r="W18">
        <f t="shared" si="8"/>
        <v>-1.7000000000000455</v>
      </c>
      <c r="X18">
        <f>V18*'Ind. Weights'!$C$3</f>
        <v>0</v>
      </c>
      <c r="Y18">
        <v>0</v>
      </c>
      <c r="Z18">
        <v>0</v>
      </c>
      <c r="AA18" t="s">
        <v>70</v>
      </c>
      <c r="AB18" t="s">
        <v>44</v>
      </c>
    </row>
    <row r="19" spans="1:28" x14ac:dyDescent="0.35">
      <c r="A19" s="1">
        <v>44496</v>
      </c>
      <c r="B19" s="1" t="s">
        <v>48</v>
      </c>
      <c r="C19" s="1" t="s">
        <v>87</v>
      </c>
      <c r="D19">
        <v>5</v>
      </c>
      <c r="E19" t="s">
        <v>51</v>
      </c>
      <c r="F19">
        <v>27</v>
      </c>
      <c r="G19">
        <v>242.6</v>
      </c>
      <c r="H19">
        <v>17</v>
      </c>
      <c r="I19">
        <v>362.3</v>
      </c>
      <c r="J19">
        <v>8</v>
      </c>
      <c r="K19">
        <v>133.1</v>
      </c>
      <c r="L19">
        <v>10</v>
      </c>
      <c r="M19">
        <v>214.4</v>
      </c>
      <c r="N19">
        <v>3</v>
      </c>
      <c r="O19">
        <v>344.3</v>
      </c>
      <c r="P19">
        <v>1</v>
      </c>
      <c r="Q19">
        <v>122.2</v>
      </c>
      <c r="R19">
        <f t="shared" si="0"/>
        <v>52</v>
      </c>
      <c r="S19">
        <f t="shared" si="1"/>
        <v>738</v>
      </c>
      <c r="T19">
        <f t="shared" si="10"/>
        <v>14</v>
      </c>
      <c r="U19">
        <f t="shared" si="9"/>
        <v>680.90000000000009</v>
      </c>
      <c r="V19">
        <f t="shared" si="11"/>
        <v>38</v>
      </c>
      <c r="W19">
        <f t="shared" si="8"/>
        <v>57.099999999999909</v>
      </c>
      <c r="X19">
        <f>V19*'Ind. Weights'!$C$3</f>
        <v>50.311999999999998</v>
      </c>
      <c r="Y19">
        <v>0</v>
      </c>
      <c r="Z19">
        <v>0</v>
      </c>
      <c r="AA19" t="s">
        <v>70</v>
      </c>
    </row>
    <row r="20" spans="1:28" ht="15" thickBot="1" x14ac:dyDescent="0.4">
      <c r="A20" s="1">
        <v>44496</v>
      </c>
      <c r="B20" s="1" t="s">
        <v>48</v>
      </c>
      <c r="C20" s="1" t="s">
        <v>87</v>
      </c>
      <c r="D20">
        <v>7</v>
      </c>
      <c r="E20" t="s">
        <v>52</v>
      </c>
      <c r="F20">
        <v>32</v>
      </c>
      <c r="G20">
        <v>404</v>
      </c>
      <c r="H20">
        <v>20</v>
      </c>
      <c r="I20">
        <v>149</v>
      </c>
      <c r="J20">
        <v>0</v>
      </c>
      <c r="K20">
        <v>0</v>
      </c>
      <c r="L20">
        <v>32</v>
      </c>
      <c r="M20">
        <v>404.6</v>
      </c>
      <c r="N20">
        <v>20</v>
      </c>
      <c r="O20">
        <v>148.1</v>
      </c>
      <c r="P20">
        <v>0</v>
      </c>
      <c r="Q20">
        <v>0</v>
      </c>
      <c r="R20">
        <f t="shared" si="0"/>
        <v>52</v>
      </c>
      <c r="S20">
        <f t="shared" si="1"/>
        <v>553</v>
      </c>
      <c r="T20">
        <f t="shared" si="10"/>
        <v>52</v>
      </c>
      <c r="U20">
        <f t="shared" si="9"/>
        <v>552.70000000000005</v>
      </c>
      <c r="V20">
        <f t="shared" si="11"/>
        <v>0</v>
      </c>
      <c r="W20">
        <f t="shared" si="8"/>
        <v>0.29999999999995453</v>
      </c>
      <c r="X20">
        <f>V20*'Ind. Weights'!$C$3</f>
        <v>0</v>
      </c>
      <c r="Y20">
        <v>3</v>
      </c>
      <c r="Z20">
        <v>0</v>
      </c>
      <c r="AA20" t="s">
        <v>70</v>
      </c>
      <c r="AB20" t="s">
        <v>44</v>
      </c>
    </row>
    <row r="21" spans="1:28" ht="15.5" thickTop="1" thickBot="1" x14ac:dyDescent="0.4">
      <c r="A21" s="1">
        <v>44496</v>
      </c>
      <c r="B21" s="1" t="s">
        <v>48</v>
      </c>
      <c r="C21" s="1" t="s">
        <v>87</v>
      </c>
      <c r="D21">
        <v>9</v>
      </c>
      <c r="E21" t="s">
        <v>53</v>
      </c>
      <c r="F21">
        <v>13</v>
      </c>
      <c r="G21">
        <v>627.9</v>
      </c>
      <c r="H21">
        <v>12</v>
      </c>
      <c r="I21">
        <v>223.2</v>
      </c>
      <c r="J21">
        <v>21</v>
      </c>
      <c r="K21">
        <v>178</v>
      </c>
      <c r="L21">
        <v>13</v>
      </c>
      <c r="M21">
        <v>629.4</v>
      </c>
      <c r="N21">
        <v>10</v>
      </c>
      <c r="O21">
        <v>221.6</v>
      </c>
      <c r="P21">
        <v>10</v>
      </c>
      <c r="Q21" s="2">
        <v>1</v>
      </c>
      <c r="R21">
        <f t="shared" si="0"/>
        <v>46</v>
      </c>
      <c r="S21">
        <f t="shared" si="1"/>
        <v>1029.0999999999999</v>
      </c>
      <c r="T21">
        <f t="shared" ref="T21:T29" si="12">L21+N21+P21</f>
        <v>33</v>
      </c>
      <c r="U21">
        <f t="shared" ref="U21:U29" si="13">M21+O21+Q21</f>
        <v>852</v>
      </c>
      <c r="V21">
        <f t="shared" ref="V21:V29" si="14">R21-T21</f>
        <v>13</v>
      </c>
      <c r="W21">
        <f t="shared" ref="W21:W29" si="15">(S21-U21)</f>
        <v>177.09999999999991</v>
      </c>
      <c r="X21">
        <f>V21*'Ind. Weights'!$C$3</f>
        <v>17.211999999999996</v>
      </c>
      <c r="Y21">
        <v>0</v>
      </c>
      <c r="Z21">
        <v>0</v>
      </c>
      <c r="AA21" t="s">
        <v>70</v>
      </c>
    </row>
    <row r="22" spans="1:28" ht="15" thickTop="1" x14ac:dyDescent="0.35">
      <c r="A22" s="1">
        <v>44497</v>
      </c>
      <c r="B22" s="1" t="s">
        <v>58</v>
      </c>
      <c r="C22" s="1" t="s">
        <v>87</v>
      </c>
      <c r="D22">
        <v>1</v>
      </c>
      <c r="E22" t="s">
        <v>59</v>
      </c>
      <c r="F22">
        <f>17+20</f>
        <v>37</v>
      </c>
      <c r="G22">
        <f>395.5+20</f>
        <v>415.5</v>
      </c>
      <c r="H22">
        <v>12</v>
      </c>
      <c r="I22">
        <v>177.4</v>
      </c>
      <c r="J22">
        <v>0</v>
      </c>
      <c r="K22">
        <v>0</v>
      </c>
      <c r="L22">
        <v>21</v>
      </c>
      <c r="M22">
        <v>403.9</v>
      </c>
      <c r="N22">
        <v>7</v>
      </c>
      <c r="O22">
        <v>172.2</v>
      </c>
      <c r="P22">
        <v>0</v>
      </c>
      <c r="Q22">
        <v>0</v>
      </c>
      <c r="R22">
        <f t="shared" si="0"/>
        <v>49</v>
      </c>
      <c r="S22">
        <f t="shared" si="1"/>
        <v>592.9</v>
      </c>
      <c r="T22">
        <f t="shared" si="12"/>
        <v>28</v>
      </c>
      <c r="U22">
        <f t="shared" si="13"/>
        <v>576.09999999999991</v>
      </c>
      <c r="V22">
        <f t="shared" si="14"/>
        <v>21</v>
      </c>
      <c r="W22">
        <f t="shared" si="15"/>
        <v>16.800000000000068</v>
      </c>
      <c r="X22">
        <f>V22*'Ind. Weights'!$C$3</f>
        <v>27.803999999999995</v>
      </c>
      <c r="Y22">
        <v>0</v>
      </c>
      <c r="Z22">
        <v>0</v>
      </c>
      <c r="AA22" t="s">
        <v>70</v>
      </c>
      <c r="AB22" t="s">
        <v>65</v>
      </c>
    </row>
    <row r="23" spans="1:28" x14ac:dyDescent="0.35">
      <c r="A23" s="1">
        <v>44497</v>
      </c>
      <c r="B23" s="1" t="s">
        <v>58</v>
      </c>
      <c r="C23" s="1" t="s">
        <v>87</v>
      </c>
      <c r="D23">
        <v>3</v>
      </c>
      <c r="E23" t="s">
        <v>60</v>
      </c>
      <c r="F23">
        <v>8</v>
      </c>
      <c r="G23">
        <v>210.9</v>
      </c>
      <c r="H23">
        <v>42</v>
      </c>
      <c r="I23">
        <v>650.4</v>
      </c>
      <c r="J23">
        <v>0</v>
      </c>
      <c r="K23">
        <v>0</v>
      </c>
      <c r="L23">
        <v>8</v>
      </c>
      <c r="M23">
        <v>210.6</v>
      </c>
      <c r="N23">
        <f>22+3</f>
        <v>25</v>
      </c>
      <c r="O23">
        <f>627.1+1.9</f>
        <v>629</v>
      </c>
      <c r="P23">
        <v>0</v>
      </c>
      <c r="Q23">
        <v>0</v>
      </c>
      <c r="R23">
        <f t="shared" si="0"/>
        <v>50</v>
      </c>
      <c r="S23">
        <f t="shared" si="1"/>
        <v>861.3</v>
      </c>
      <c r="T23">
        <f t="shared" si="12"/>
        <v>33</v>
      </c>
      <c r="U23">
        <f t="shared" si="13"/>
        <v>839.6</v>
      </c>
      <c r="V23">
        <f t="shared" si="14"/>
        <v>17</v>
      </c>
      <c r="W23">
        <f t="shared" si="15"/>
        <v>21.699999999999932</v>
      </c>
      <c r="X23">
        <f>V23*'Ind. Weights'!$C$3</f>
        <v>22.507999999999996</v>
      </c>
      <c r="Y23">
        <v>1</v>
      </c>
      <c r="Z23">
        <v>1</v>
      </c>
      <c r="AA23" t="s">
        <v>70</v>
      </c>
      <c r="AB23" t="s">
        <v>64</v>
      </c>
    </row>
    <row r="24" spans="1:28" x14ac:dyDescent="0.35">
      <c r="A24" s="1">
        <v>44497</v>
      </c>
      <c r="B24" s="1" t="s">
        <v>58</v>
      </c>
      <c r="C24" s="1" t="s">
        <v>87</v>
      </c>
      <c r="D24">
        <v>5</v>
      </c>
      <c r="E24" t="s">
        <v>61</v>
      </c>
      <c r="F24">
        <f>13+16</f>
        <v>29</v>
      </c>
      <c r="G24">
        <f>105.9+17</f>
        <v>122.9</v>
      </c>
      <c r="H24">
        <v>16</v>
      </c>
      <c r="I24">
        <v>136.5</v>
      </c>
      <c r="J24">
        <v>4</v>
      </c>
      <c r="K24">
        <v>166.9</v>
      </c>
      <c r="L24">
        <f>6+3</f>
        <v>9</v>
      </c>
      <c r="M24">
        <f>88.7+7.5</f>
        <v>96.2</v>
      </c>
      <c r="N24">
        <v>6</v>
      </c>
      <c r="O24">
        <v>115.7</v>
      </c>
      <c r="P24">
        <v>5</v>
      </c>
      <c r="Q24">
        <v>168.2</v>
      </c>
      <c r="R24">
        <f t="shared" si="0"/>
        <v>49</v>
      </c>
      <c r="S24">
        <f t="shared" si="1"/>
        <v>426.29999999999995</v>
      </c>
      <c r="T24">
        <f t="shared" si="12"/>
        <v>20</v>
      </c>
      <c r="U24">
        <f t="shared" si="13"/>
        <v>380.1</v>
      </c>
      <c r="V24">
        <f t="shared" si="14"/>
        <v>29</v>
      </c>
      <c r="W24">
        <f t="shared" si="15"/>
        <v>46.199999999999932</v>
      </c>
      <c r="X24">
        <f>V24*'Ind. Weights'!$C$3</f>
        <v>38.395999999999994</v>
      </c>
      <c r="Y24">
        <v>0</v>
      </c>
      <c r="Z24">
        <v>0</v>
      </c>
      <c r="AA24" t="s">
        <v>70</v>
      </c>
      <c r="AB24" t="s">
        <v>66</v>
      </c>
    </row>
    <row r="25" spans="1:28" x14ac:dyDescent="0.35">
      <c r="A25" s="1">
        <v>44497</v>
      </c>
      <c r="B25" s="1" t="s">
        <v>58</v>
      </c>
      <c r="C25" s="1" t="s">
        <v>87</v>
      </c>
      <c r="D25">
        <v>7</v>
      </c>
      <c r="E25" t="s">
        <v>62</v>
      </c>
      <c r="F25">
        <v>21</v>
      </c>
      <c r="G25">
        <v>107.1</v>
      </c>
      <c r="H25">
        <f>17+6</f>
        <v>23</v>
      </c>
      <c r="I25">
        <f>169.6+17</f>
        <v>186.6</v>
      </c>
      <c r="J25">
        <v>0</v>
      </c>
      <c r="K25">
        <v>0</v>
      </c>
      <c r="L25">
        <v>21</v>
      </c>
      <c r="M25">
        <v>107.1</v>
      </c>
      <c r="N25">
        <f>17+6</f>
        <v>23</v>
      </c>
      <c r="O25">
        <f>169.6+17</f>
        <v>186.6</v>
      </c>
      <c r="P25">
        <v>0</v>
      </c>
      <c r="Q25">
        <v>0</v>
      </c>
      <c r="R25">
        <f t="shared" si="0"/>
        <v>44</v>
      </c>
      <c r="S25">
        <f t="shared" si="1"/>
        <v>293.7</v>
      </c>
      <c r="T25">
        <f t="shared" si="12"/>
        <v>44</v>
      </c>
      <c r="U25">
        <f t="shared" si="13"/>
        <v>293.7</v>
      </c>
      <c r="V25">
        <f t="shared" si="14"/>
        <v>0</v>
      </c>
      <c r="W25">
        <f t="shared" si="15"/>
        <v>0</v>
      </c>
      <c r="X25">
        <f>V25*'Ind. Weights'!$C$3</f>
        <v>0</v>
      </c>
      <c r="Y25">
        <v>0</v>
      </c>
      <c r="Z25">
        <v>0</v>
      </c>
      <c r="AA25" t="s">
        <v>70</v>
      </c>
      <c r="AB25" t="s">
        <v>67</v>
      </c>
    </row>
    <row r="26" spans="1:28" x14ac:dyDescent="0.35">
      <c r="A26" s="1">
        <v>44497</v>
      </c>
      <c r="B26" s="1" t="s">
        <v>58</v>
      </c>
      <c r="C26" s="1" t="s">
        <v>87</v>
      </c>
      <c r="D26">
        <v>9</v>
      </c>
      <c r="E26" t="s">
        <v>63</v>
      </c>
      <c r="F26">
        <v>15</v>
      </c>
      <c r="G26">
        <v>630.6</v>
      </c>
      <c r="H26">
        <f>4+30</f>
        <v>34</v>
      </c>
      <c r="I26">
        <f>397.3+29.3</f>
        <v>426.6</v>
      </c>
      <c r="J26">
        <v>0</v>
      </c>
      <c r="K26">
        <v>0</v>
      </c>
      <c r="L26">
        <v>20</v>
      </c>
      <c r="M26">
        <v>412</v>
      </c>
      <c r="N26">
        <v>16</v>
      </c>
      <c r="O26">
        <v>626.5</v>
      </c>
      <c r="P26">
        <v>0</v>
      </c>
      <c r="Q26">
        <v>0</v>
      </c>
      <c r="R26">
        <f t="shared" si="0"/>
        <v>49</v>
      </c>
      <c r="S26">
        <f t="shared" si="1"/>
        <v>1057.2</v>
      </c>
      <c r="T26">
        <f t="shared" si="12"/>
        <v>36</v>
      </c>
      <c r="U26">
        <f t="shared" si="13"/>
        <v>1038.5</v>
      </c>
      <c r="V26">
        <f t="shared" si="14"/>
        <v>13</v>
      </c>
      <c r="W26">
        <f t="shared" si="15"/>
        <v>18.700000000000045</v>
      </c>
      <c r="X26">
        <f>V26*'Ind. Weights'!$C$3</f>
        <v>17.211999999999996</v>
      </c>
      <c r="Y26">
        <v>1</v>
      </c>
      <c r="Z26">
        <v>0</v>
      </c>
      <c r="AA26" t="s">
        <v>70</v>
      </c>
      <c r="AB26" t="s">
        <v>68</v>
      </c>
    </row>
    <row r="27" spans="1:28" x14ac:dyDescent="0.35">
      <c r="A27" s="1">
        <v>44498</v>
      </c>
      <c r="B27" s="1" t="s">
        <v>71</v>
      </c>
      <c r="C27" s="1" t="s">
        <v>87</v>
      </c>
      <c r="D27">
        <v>1</v>
      </c>
      <c r="E27" t="s">
        <v>72</v>
      </c>
      <c r="F27">
        <v>41</v>
      </c>
      <c r="G27">
        <v>407.3</v>
      </c>
      <c r="H27">
        <v>13</v>
      </c>
      <c r="I27">
        <v>219.3</v>
      </c>
      <c r="J27">
        <v>0</v>
      </c>
      <c r="K27">
        <v>0</v>
      </c>
      <c r="L27">
        <v>41</v>
      </c>
      <c r="M27">
        <v>406.2</v>
      </c>
      <c r="N27">
        <v>13</v>
      </c>
      <c r="O27">
        <v>218.8</v>
      </c>
      <c r="P27">
        <v>0</v>
      </c>
      <c r="Q27">
        <v>0</v>
      </c>
      <c r="R27">
        <f t="shared" si="0"/>
        <v>54</v>
      </c>
      <c r="S27">
        <f t="shared" si="1"/>
        <v>626.6</v>
      </c>
      <c r="T27">
        <f t="shared" si="12"/>
        <v>54</v>
      </c>
      <c r="U27">
        <f t="shared" si="13"/>
        <v>625</v>
      </c>
      <c r="V27">
        <f t="shared" si="14"/>
        <v>0</v>
      </c>
      <c r="W27">
        <f t="shared" si="15"/>
        <v>1.6000000000000227</v>
      </c>
      <c r="X27">
        <f>V27*'Ind. Weights'!$C$3</f>
        <v>0</v>
      </c>
      <c r="Y27">
        <v>0</v>
      </c>
      <c r="Z27">
        <v>0</v>
      </c>
      <c r="AA27" t="s">
        <v>77</v>
      </c>
    </row>
    <row r="28" spans="1:28" x14ac:dyDescent="0.35">
      <c r="A28" s="1">
        <v>44498</v>
      </c>
      <c r="B28" s="1" t="s">
        <v>71</v>
      </c>
      <c r="C28" s="1" t="s">
        <v>87</v>
      </c>
      <c r="D28">
        <v>3</v>
      </c>
      <c r="E28" t="s">
        <v>73</v>
      </c>
      <c r="F28">
        <v>46</v>
      </c>
      <c r="G28">
        <v>561.5</v>
      </c>
      <c r="H28">
        <v>7</v>
      </c>
      <c r="I28">
        <v>209.9</v>
      </c>
      <c r="J28">
        <v>0</v>
      </c>
      <c r="K28">
        <v>0</v>
      </c>
      <c r="L28">
        <v>30</v>
      </c>
      <c r="M28">
        <v>535.9</v>
      </c>
      <c r="N28">
        <v>4</v>
      </c>
      <c r="O28">
        <v>205.5</v>
      </c>
      <c r="P28">
        <v>0</v>
      </c>
      <c r="Q28">
        <v>0</v>
      </c>
      <c r="R28">
        <f t="shared" si="0"/>
        <v>53</v>
      </c>
      <c r="S28">
        <f t="shared" si="1"/>
        <v>771.4</v>
      </c>
      <c r="T28">
        <f t="shared" si="12"/>
        <v>34</v>
      </c>
      <c r="U28">
        <f t="shared" si="13"/>
        <v>741.4</v>
      </c>
      <c r="V28">
        <f t="shared" si="14"/>
        <v>19</v>
      </c>
      <c r="W28">
        <f t="shared" si="15"/>
        <v>30</v>
      </c>
      <c r="X28">
        <f>V28*'Ind. Weights'!$C$3</f>
        <v>25.155999999999999</v>
      </c>
      <c r="Y28">
        <v>0</v>
      </c>
      <c r="Z28">
        <v>1</v>
      </c>
      <c r="AA28" t="s">
        <v>77</v>
      </c>
    </row>
    <row r="29" spans="1:28" x14ac:dyDescent="0.35">
      <c r="A29" s="1">
        <v>44498</v>
      </c>
      <c r="B29" s="1" t="s">
        <v>71</v>
      </c>
      <c r="C29" s="1" t="s">
        <v>87</v>
      </c>
      <c r="D29">
        <v>5</v>
      </c>
      <c r="E29" t="s">
        <v>74</v>
      </c>
      <c r="F29">
        <v>21</v>
      </c>
      <c r="G29">
        <v>359.1</v>
      </c>
      <c r="H29">
        <v>21</v>
      </c>
      <c r="I29">
        <v>232.6</v>
      </c>
      <c r="J29">
        <v>0</v>
      </c>
      <c r="K29">
        <v>0</v>
      </c>
      <c r="L29">
        <v>15</v>
      </c>
      <c r="M29">
        <v>353.2</v>
      </c>
      <c r="N29">
        <v>18</v>
      </c>
      <c r="O29">
        <v>228.4</v>
      </c>
      <c r="P29">
        <v>0</v>
      </c>
      <c r="Q29">
        <v>0</v>
      </c>
      <c r="R29">
        <f t="shared" si="0"/>
        <v>42</v>
      </c>
      <c r="S29">
        <f t="shared" si="1"/>
        <v>591.70000000000005</v>
      </c>
      <c r="T29">
        <f t="shared" si="12"/>
        <v>33</v>
      </c>
      <c r="U29">
        <f t="shared" si="13"/>
        <v>581.6</v>
      </c>
      <c r="V29">
        <f t="shared" si="14"/>
        <v>9</v>
      </c>
      <c r="W29">
        <f t="shared" si="15"/>
        <v>10.100000000000023</v>
      </c>
      <c r="X29">
        <f>V29*'Ind. Weights'!$C$3</f>
        <v>11.915999999999999</v>
      </c>
      <c r="Y29">
        <v>0</v>
      </c>
      <c r="Z29">
        <v>0</v>
      </c>
      <c r="AA29" t="s">
        <v>77</v>
      </c>
    </row>
    <row r="30" spans="1:28" x14ac:dyDescent="0.35">
      <c r="A30" s="1">
        <v>44498</v>
      </c>
      <c r="B30" s="1" t="s">
        <v>71</v>
      </c>
      <c r="C30" s="1" t="s">
        <v>87</v>
      </c>
      <c r="D30">
        <v>7</v>
      </c>
      <c r="E30" t="s">
        <v>75</v>
      </c>
      <c r="F30">
        <v>19</v>
      </c>
      <c r="G30">
        <v>85.7</v>
      </c>
      <c r="H30">
        <v>18</v>
      </c>
      <c r="I30">
        <v>143.69999999999999</v>
      </c>
      <c r="J30">
        <v>12</v>
      </c>
      <c r="K30">
        <v>135.30000000000001</v>
      </c>
      <c r="L30">
        <v>18</v>
      </c>
      <c r="M30">
        <v>85</v>
      </c>
      <c r="N30">
        <v>17</v>
      </c>
      <c r="O30">
        <v>141.9</v>
      </c>
      <c r="P30">
        <v>12</v>
      </c>
      <c r="Q30">
        <v>134.9</v>
      </c>
      <c r="R30">
        <f t="shared" ref="R30:R31" si="16">F30+H30+J30</f>
        <v>49</v>
      </c>
      <c r="S30">
        <f t="shared" ref="S30:S31" si="17">G30+I30+K30</f>
        <v>364.7</v>
      </c>
      <c r="T30">
        <f t="shared" ref="T30:T31" si="18">L30+N30+P30</f>
        <v>47</v>
      </c>
      <c r="U30">
        <f t="shared" ref="U30:U31" si="19">M30+O30+Q30</f>
        <v>361.8</v>
      </c>
      <c r="V30">
        <f t="shared" ref="V30:V41" si="20">R30-T30</f>
        <v>2</v>
      </c>
      <c r="W30">
        <f t="shared" ref="W30:W41" si="21">(S30-U30)</f>
        <v>2.8999999999999773</v>
      </c>
      <c r="X30">
        <f>V30*'Ind. Weights'!$C$3</f>
        <v>2.6479999999999997</v>
      </c>
      <c r="Y30">
        <v>0</v>
      </c>
      <c r="Z30">
        <v>0</v>
      </c>
      <c r="AA30" t="s">
        <v>77</v>
      </c>
    </row>
    <row r="31" spans="1:28" x14ac:dyDescent="0.35">
      <c r="A31" s="1">
        <v>44498</v>
      </c>
      <c r="B31" s="1" t="s">
        <v>71</v>
      </c>
      <c r="C31" s="1" t="s">
        <v>87</v>
      </c>
      <c r="D31">
        <v>9</v>
      </c>
      <c r="E31" t="s">
        <v>76</v>
      </c>
      <c r="F31">
        <v>11</v>
      </c>
      <c r="G31">
        <v>162</v>
      </c>
      <c r="H31">
        <v>12</v>
      </c>
      <c r="I31">
        <v>266.5</v>
      </c>
      <c r="J31">
        <v>27</v>
      </c>
      <c r="K31">
        <v>407.5</v>
      </c>
      <c r="L31">
        <v>11</v>
      </c>
      <c r="M31">
        <v>265.8</v>
      </c>
      <c r="N31">
        <v>12</v>
      </c>
      <c r="O31">
        <v>160.5</v>
      </c>
      <c r="P31">
        <v>27</v>
      </c>
      <c r="Q31">
        <v>401.7</v>
      </c>
      <c r="R31">
        <f t="shared" si="16"/>
        <v>50</v>
      </c>
      <c r="S31">
        <f t="shared" si="17"/>
        <v>836</v>
      </c>
      <c r="T31">
        <f t="shared" si="18"/>
        <v>50</v>
      </c>
      <c r="U31">
        <f t="shared" si="19"/>
        <v>828</v>
      </c>
      <c r="V31">
        <f t="shared" si="20"/>
        <v>0</v>
      </c>
      <c r="W31">
        <f t="shared" si="21"/>
        <v>8</v>
      </c>
      <c r="X31">
        <f>V31*'Ind. Weights'!$C$3</f>
        <v>0</v>
      </c>
      <c r="Y31">
        <v>0</v>
      </c>
      <c r="Z31">
        <v>0</v>
      </c>
      <c r="AA31" t="s">
        <v>77</v>
      </c>
    </row>
    <row r="32" spans="1:28" x14ac:dyDescent="0.35">
      <c r="A32" s="1">
        <v>44523</v>
      </c>
      <c r="B32" s="1" t="s">
        <v>78</v>
      </c>
      <c r="C32" s="1" t="s">
        <v>87</v>
      </c>
      <c r="D32">
        <v>1</v>
      </c>
      <c r="E32" t="s">
        <v>79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>
        <v>57</v>
      </c>
      <c r="S32">
        <v>439.7</v>
      </c>
      <c r="T32">
        <v>53</v>
      </c>
      <c r="U32">
        <v>426.7</v>
      </c>
      <c r="V32">
        <f t="shared" si="20"/>
        <v>4</v>
      </c>
      <c r="W32">
        <f t="shared" si="21"/>
        <v>13</v>
      </c>
      <c r="X32">
        <f>V32*'Ind. Weights'!$C$3</f>
        <v>5.2959999999999994</v>
      </c>
      <c r="Y32" t="s">
        <v>84</v>
      </c>
      <c r="Z32">
        <v>0</v>
      </c>
      <c r="AA32" t="s">
        <v>85</v>
      </c>
    </row>
    <row r="33" spans="1:27" x14ac:dyDescent="0.35">
      <c r="A33" s="1">
        <v>44523</v>
      </c>
      <c r="B33" s="1" t="s">
        <v>78</v>
      </c>
      <c r="C33" s="1" t="s">
        <v>87</v>
      </c>
      <c r="D33">
        <v>3</v>
      </c>
      <c r="E33" t="s">
        <v>80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>
        <v>42</v>
      </c>
      <c r="S33">
        <v>656.1</v>
      </c>
      <c r="T33">
        <v>41</v>
      </c>
      <c r="U33">
        <v>649.6</v>
      </c>
      <c r="V33">
        <f t="shared" si="20"/>
        <v>1</v>
      </c>
      <c r="W33">
        <f t="shared" si="21"/>
        <v>6.5</v>
      </c>
      <c r="X33">
        <f>V33*'Ind. Weights'!$C$3</f>
        <v>1.3239999999999998</v>
      </c>
      <c r="Y33">
        <v>6</v>
      </c>
      <c r="Z33">
        <v>0</v>
      </c>
      <c r="AA33" t="s">
        <v>85</v>
      </c>
    </row>
    <row r="34" spans="1:27" x14ac:dyDescent="0.35">
      <c r="A34" s="1">
        <v>44523</v>
      </c>
      <c r="B34" s="1" t="s">
        <v>78</v>
      </c>
      <c r="C34" s="1" t="s">
        <v>87</v>
      </c>
      <c r="D34">
        <v>5</v>
      </c>
      <c r="E34" t="s">
        <v>81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>
        <v>47</v>
      </c>
      <c r="S34">
        <v>452.6</v>
      </c>
      <c r="T34">
        <v>47</v>
      </c>
      <c r="U34">
        <v>450.4</v>
      </c>
      <c r="V34">
        <f t="shared" si="20"/>
        <v>0</v>
      </c>
      <c r="W34">
        <f t="shared" si="21"/>
        <v>2.2000000000000455</v>
      </c>
      <c r="X34">
        <f>V34*'Ind. Weights'!$C$3</f>
        <v>0</v>
      </c>
      <c r="Y34">
        <v>0</v>
      </c>
      <c r="Z34">
        <v>0</v>
      </c>
      <c r="AA34" t="s">
        <v>85</v>
      </c>
    </row>
    <row r="35" spans="1:27" x14ac:dyDescent="0.35">
      <c r="A35" s="1">
        <v>44523</v>
      </c>
      <c r="B35" s="1" t="s">
        <v>78</v>
      </c>
      <c r="C35" s="1" t="s">
        <v>87</v>
      </c>
      <c r="D35">
        <v>7</v>
      </c>
      <c r="E35" t="s">
        <v>82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>
        <v>43</v>
      </c>
      <c r="S35">
        <v>533</v>
      </c>
      <c r="T35">
        <v>35</v>
      </c>
      <c r="U35">
        <v>521</v>
      </c>
      <c r="V35">
        <f t="shared" si="20"/>
        <v>8</v>
      </c>
      <c r="W35">
        <f t="shared" si="21"/>
        <v>12</v>
      </c>
      <c r="X35">
        <f>V35*'Ind. Weights'!$C$3</f>
        <v>10.591999999999999</v>
      </c>
      <c r="Y35">
        <v>2</v>
      </c>
      <c r="Z35">
        <v>0</v>
      </c>
      <c r="AA35" t="s">
        <v>85</v>
      </c>
    </row>
    <row r="36" spans="1:27" x14ac:dyDescent="0.35">
      <c r="A36" s="1">
        <v>44523</v>
      </c>
      <c r="B36" s="1" t="s">
        <v>78</v>
      </c>
      <c r="C36" s="1" t="s">
        <v>87</v>
      </c>
      <c r="D36">
        <v>9</v>
      </c>
      <c r="E36" t="s">
        <v>83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>
        <v>44</v>
      </c>
      <c r="S36">
        <v>475.3</v>
      </c>
      <c r="T36">
        <v>23</v>
      </c>
      <c r="U36">
        <v>362.6</v>
      </c>
      <c r="V36">
        <f t="shared" si="20"/>
        <v>21</v>
      </c>
      <c r="W36">
        <f t="shared" si="21"/>
        <v>112.69999999999999</v>
      </c>
      <c r="X36">
        <f>V36*'Ind. Weights'!$C$3</f>
        <v>27.803999999999995</v>
      </c>
      <c r="Y36">
        <v>4</v>
      </c>
      <c r="Z36">
        <v>3</v>
      </c>
      <c r="AA36" t="s">
        <v>85</v>
      </c>
    </row>
    <row r="37" spans="1:27" x14ac:dyDescent="0.35">
      <c r="A37" s="1">
        <v>44529</v>
      </c>
      <c r="B37" s="1" t="s">
        <v>88</v>
      </c>
      <c r="C37" s="1" t="s">
        <v>87</v>
      </c>
      <c r="D37">
        <v>1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89</v>
      </c>
    </row>
    <row r="38" spans="1:27" x14ac:dyDescent="0.35">
      <c r="A38" s="1">
        <v>44529</v>
      </c>
      <c r="B38" s="1" t="s">
        <v>88</v>
      </c>
      <c r="C38" s="1" t="s">
        <v>87</v>
      </c>
      <c r="D38">
        <v>3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89</v>
      </c>
    </row>
    <row r="39" spans="1:27" x14ac:dyDescent="0.35">
      <c r="A39" s="1">
        <v>44529</v>
      </c>
      <c r="B39" s="1" t="s">
        <v>88</v>
      </c>
      <c r="C39" s="1" t="s">
        <v>87</v>
      </c>
      <c r="D39">
        <v>5</v>
      </c>
      <c r="E39" t="s">
        <v>90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>
        <v>50</v>
      </c>
      <c r="S39">
        <v>786</v>
      </c>
      <c r="T39">
        <v>14</v>
      </c>
      <c r="U39">
        <v>737.5</v>
      </c>
      <c r="V39">
        <f t="shared" si="20"/>
        <v>36</v>
      </c>
      <c r="W39">
        <f t="shared" si="21"/>
        <v>48.5</v>
      </c>
      <c r="X39">
        <f>V39*'Ind. Weights'!$C$3</f>
        <v>47.663999999999994</v>
      </c>
      <c r="Y39" t="s">
        <v>84</v>
      </c>
      <c r="Z39" t="s">
        <v>84</v>
      </c>
      <c r="AA39" t="s">
        <v>89</v>
      </c>
    </row>
    <row r="40" spans="1:27" x14ac:dyDescent="0.35">
      <c r="A40" s="1">
        <v>44529</v>
      </c>
      <c r="B40" s="1" t="s">
        <v>88</v>
      </c>
      <c r="C40" s="1" t="s">
        <v>87</v>
      </c>
      <c r="D40">
        <v>7</v>
      </c>
      <c r="E40" t="s">
        <v>76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>
        <v>55</v>
      </c>
      <c r="S40">
        <v>1025</v>
      </c>
      <c r="T40">
        <v>52</v>
      </c>
      <c r="U40">
        <v>1019</v>
      </c>
      <c r="V40">
        <f t="shared" si="20"/>
        <v>3</v>
      </c>
      <c r="W40">
        <f t="shared" si="21"/>
        <v>6</v>
      </c>
      <c r="X40">
        <f>V40*'Ind. Weights'!$C$3</f>
        <v>3.9719999999999995</v>
      </c>
      <c r="Y40" t="s">
        <v>84</v>
      </c>
      <c r="Z40" t="s">
        <v>84</v>
      </c>
      <c r="AA40" t="s">
        <v>89</v>
      </c>
    </row>
    <row r="41" spans="1:27" x14ac:dyDescent="0.35">
      <c r="A41" s="1">
        <v>44529</v>
      </c>
      <c r="B41" s="1" t="s">
        <v>88</v>
      </c>
      <c r="C41" s="1" t="s">
        <v>87</v>
      </c>
      <c r="D41">
        <v>9</v>
      </c>
      <c r="E41" t="s">
        <v>79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>
        <v>50</v>
      </c>
      <c r="S41">
        <v>578.9</v>
      </c>
      <c r="T41">
        <v>29</v>
      </c>
      <c r="U41">
        <v>557.9</v>
      </c>
      <c r="V41">
        <f t="shared" si="20"/>
        <v>21</v>
      </c>
      <c r="W41">
        <f t="shared" si="21"/>
        <v>21</v>
      </c>
      <c r="X41">
        <f>V41*'Ind. Weights'!$C$3</f>
        <v>27.803999999999995</v>
      </c>
      <c r="Y41" t="s">
        <v>84</v>
      </c>
      <c r="Z41" t="s">
        <v>84</v>
      </c>
      <c r="AA41" t="s">
        <v>89</v>
      </c>
    </row>
    <row r="42" spans="1:27" x14ac:dyDescent="0.35">
      <c r="A42" s="1">
        <v>44524</v>
      </c>
      <c r="B42" s="1" t="s">
        <v>91</v>
      </c>
      <c r="C42" s="1" t="s">
        <v>87</v>
      </c>
      <c r="D42">
        <v>1</v>
      </c>
      <c r="E42" t="s">
        <v>92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97</v>
      </c>
    </row>
    <row r="43" spans="1:27" x14ac:dyDescent="0.35">
      <c r="A43" s="1">
        <v>44524</v>
      </c>
      <c r="B43" s="1" t="s">
        <v>91</v>
      </c>
      <c r="C43" s="1" t="s">
        <v>87</v>
      </c>
      <c r="D43">
        <v>3</v>
      </c>
      <c r="E43" t="s">
        <v>93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>
        <v>54</v>
      </c>
      <c r="S43">
        <v>600.9</v>
      </c>
      <c r="T43">
        <v>15</v>
      </c>
      <c r="U43">
        <v>564.6</v>
      </c>
      <c r="V43">
        <f t="shared" ref="V43:V49" si="22">R43-T43</f>
        <v>39</v>
      </c>
      <c r="W43">
        <f t="shared" ref="W43:W49" si="23">(S43-U43)</f>
        <v>36.299999999999955</v>
      </c>
      <c r="X43">
        <f>V43*'Ind. Weights'!$C$3</f>
        <v>51.635999999999996</v>
      </c>
      <c r="Y43" t="s">
        <v>84</v>
      </c>
      <c r="Z43" t="s">
        <v>84</v>
      </c>
      <c r="AA43" t="s">
        <v>97</v>
      </c>
    </row>
    <row r="44" spans="1:27" x14ac:dyDescent="0.35">
      <c r="A44" s="1">
        <v>44524</v>
      </c>
      <c r="B44" s="1" t="s">
        <v>91</v>
      </c>
      <c r="C44" s="1" t="s">
        <v>87</v>
      </c>
      <c r="D44">
        <v>5</v>
      </c>
      <c r="E44" t="s">
        <v>94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>
        <v>50</v>
      </c>
      <c r="S44">
        <v>793.1</v>
      </c>
      <c r="T44">
        <v>30</v>
      </c>
      <c r="U44">
        <v>775.8</v>
      </c>
      <c r="V44">
        <f t="shared" si="22"/>
        <v>20</v>
      </c>
      <c r="W44">
        <f t="shared" si="23"/>
        <v>17.300000000000068</v>
      </c>
      <c r="X44">
        <f>V44*'Ind. Weights'!$C$3</f>
        <v>26.479999999999997</v>
      </c>
      <c r="Y44" t="s">
        <v>84</v>
      </c>
      <c r="Z44" t="s">
        <v>84</v>
      </c>
      <c r="AA44" t="s">
        <v>97</v>
      </c>
    </row>
    <row r="45" spans="1:27" x14ac:dyDescent="0.35">
      <c r="A45" s="1">
        <v>44524</v>
      </c>
      <c r="B45" s="1" t="s">
        <v>91</v>
      </c>
      <c r="C45" s="1" t="s">
        <v>87</v>
      </c>
      <c r="D45">
        <v>7</v>
      </c>
      <c r="E45" t="s">
        <v>95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>
        <v>42</v>
      </c>
      <c r="S45">
        <v>689.3</v>
      </c>
      <c r="T45">
        <v>42</v>
      </c>
      <c r="U45">
        <v>689.3</v>
      </c>
      <c r="V45">
        <f t="shared" si="22"/>
        <v>0</v>
      </c>
      <c r="W45">
        <f t="shared" si="23"/>
        <v>0</v>
      </c>
      <c r="X45">
        <f>V45*'Ind. Weights'!$C$3</f>
        <v>0</v>
      </c>
      <c r="Y45" t="s">
        <v>84</v>
      </c>
      <c r="Z45" t="s">
        <v>84</v>
      </c>
      <c r="AA45" t="s">
        <v>97</v>
      </c>
    </row>
    <row r="46" spans="1:27" x14ac:dyDescent="0.35">
      <c r="A46" s="1">
        <v>44524</v>
      </c>
      <c r="B46" s="1" t="s">
        <v>91</v>
      </c>
      <c r="C46" s="1" t="s">
        <v>87</v>
      </c>
      <c r="D46">
        <v>9</v>
      </c>
      <c r="E46" t="s">
        <v>96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>
        <v>48</v>
      </c>
      <c r="S46">
        <v>793.9</v>
      </c>
      <c r="T46">
        <v>16</v>
      </c>
      <c r="U46">
        <v>761.9</v>
      </c>
      <c r="V46">
        <f t="shared" si="22"/>
        <v>32</v>
      </c>
      <c r="W46">
        <f t="shared" si="23"/>
        <v>32</v>
      </c>
      <c r="X46">
        <f>V46*'Ind. Weights'!$C$3</f>
        <v>42.367999999999995</v>
      </c>
      <c r="Y46" t="s">
        <v>84</v>
      </c>
      <c r="Z46" t="s">
        <v>84</v>
      </c>
      <c r="AA46" t="s">
        <v>97</v>
      </c>
    </row>
    <row r="47" spans="1:27" x14ac:dyDescent="0.35">
      <c r="A47" s="1">
        <v>44530</v>
      </c>
      <c r="B47" s="1" t="s">
        <v>98</v>
      </c>
      <c r="C47" s="1" t="s">
        <v>87</v>
      </c>
      <c r="D47">
        <v>1</v>
      </c>
      <c r="E47" t="s">
        <v>99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>
        <v>49</v>
      </c>
      <c r="S47">
        <v>552</v>
      </c>
      <c r="T47">
        <v>10</v>
      </c>
      <c r="U47">
        <v>514.1</v>
      </c>
      <c r="V47">
        <f t="shared" si="22"/>
        <v>39</v>
      </c>
      <c r="W47">
        <f t="shared" si="23"/>
        <v>37.899999999999977</v>
      </c>
      <c r="X47">
        <f>V47*'Ind. Weights'!$C$3</f>
        <v>51.635999999999996</v>
      </c>
      <c r="Y47">
        <v>0</v>
      </c>
      <c r="Z47">
        <v>1</v>
      </c>
      <c r="AA47" t="s">
        <v>85</v>
      </c>
    </row>
    <row r="48" spans="1:27" x14ac:dyDescent="0.35">
      <c r="A48" s="1">
        <v>44530</v>
      </c>
      <c r="B48" s="1" t="s">
        <v>98</v>
      </c>
      <c r="C48" s="1" t="s">
        <v>87</v>
      </c>
      <c r="D48">
        <v>3</v>
      </c>
      <c r="E48" t="s">
        <v>100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>
        <v>49</v>
      </c>
      <c r="S48">
        <v>833.5</v>
      </c>
      <c r="T48">
        <v>31</v>
      </c>
      <c r="U48">
        <v>820</v>
      </c>
      <c r="V48">
        <f t="shared" si="22"/>
        <v>18</v>
      </c>
      <c r="W48">
        <f t="shared" si="23"/>
        <v>13.5</v>
      </c>
      <c r="X48">
        <f>V48*'Ind. Weights'!$C$3</f>
        <v>23.831999999999997</v>
      </c>
      <c r="Y48">
        <v>0</v>
      </c>
      <c r="Z48">
        <v>0</v>
      </c>
      <c r="AA48" t="s">
        <v>85</v>
      </c>
    </row>
    <row r="49" spans="1:27" x14ac:dyDescent="0.35">
      <c r="A49" s="1">
        <v>44530</v>
      </c>
      <c r="B49" s="1" t="s">
        <v>98</v>
      </c>
      <c r="C49" s="1" t="s">
        <v>87</v>
      </c>
      <c r="D49">
        <v>5</v>
      </c>
      <c r="E49" t="s">
        <v>101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>
        <v>52</v>
      </c>
      <c r="S49">
        <v>1021.2</v>
      </c>
      <c r="T49">
        <v>13</v>
      </c>
      <c r="U49">
        <v>985.8</v>
      </c>
      <c r="V49">
        <f t="shared" si="22"/>
        <v>39</v>
      </c>
      <c r="W49">
        <f t="shared" si="23"/>
        <v>35.400000000000091</v>
      </c>
      <c r="X49">
        <f>V49*'Ind. Weights'!$C$3</f>
        <v>51.635999999999996</v>
      </c>
      <c r="Y49">
        <v>0</v>
      </c>
      <c r="Z49">
        <v>0</v>
      </c>
      <c r="AA49" t="s">
        <v>85</v>
      </c>
    </row>
    <row r="50" spans="1:27" x14ac:dyDescent="0.35">
      <c r="A50" s="1">
        <v>44530</v>
      </c>
      <c r="B50" s="1" t="s">
        <v>98</v>
      </c>
      <c r="C50" s="1" t="s">
        <v>87</v>
      </c>
      <c r="D50">
        <v>7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85</v>
      </c>
    </row>
    <row r="51" spans="1:27" x14ac:dyDescent="0.35">
      <c r="A51" s="1">
        <v>44530</v>
      </c>
      <c r="B51" s="1" t="s">
        <v>98</v>
      </c>
      <c r="C51" s="1" t="s">
        <v>87</v>
      </c>
      <c r="D51">
        <v>9</v>
      </c>
      <c r="E51" t="s">
        <v>102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>
        <v>50</v>
      </c>
      <c r="S51">
        <v>1059.5999999999999</v>
      </c>
      <c r="T51">
        <v>37</v>
      </c>
      <c r="U51">
        <v>1042.4000000000001</v>
      </c>
      <c r="V51">
        <f t="shared" ref="V50:V56" si="24">R51-T51</f>
        <v>13</v>
      </c>
      <c r="W51">
        <f t="shared" ref="W50:W56" si="25">(S51-U51)</f>
        <v>17.199999999999818</v>
      </c>
      <c r="X51">
        <f>V51*'Ind. Weights'!$C$3</f>
        <v>17.211999999999996</v>
      </c>
      <c r="Y51">
        <v>0</v>
      </c>
      <c r="Z51">
        <v>0</v>
      </c>
      <c r="AA51" t="s">
        <v>85</v>
      </c>
    </row>
    <row r="52" spans="1:27" x14ac:dyDescent="0.35">
      <c r="A52" s="1">
        <v>44525</v>
      </c>
      <c r="B52" s="1" t="s">
        <v>103</v>
      </c>
      <c r="C52" s="1" t="s">
        <v>87</v>
      </c>
      <c r="D52">
        <v>1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104</v>
      </c>
    </row>
    <row r="53" spans="1:27" x14ac:dyDescent="0.35">
      <c r="A53" s="1">
        <v>44525</v>
      </c>
      <c r="B53" s="1" t="s">
        <v>103</v>
      </c>
      <c r="C53" s="1" t="s">
        <v>87</v>
      </c>
      <c r="D53">
        <v>3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104</v>
      </c>
    </row>
    <row r="54" spans="1:27" x14ac:dyDescent="0.35">
      <c r="A54" s="1">
        <v>44525</v>
      </c>
      <c r="B54" s="1" t="s">
        <v>103</v>
      </c>
      <c r="C54" s="1" t="s">
        <v>87</v>
      </c>
      <c r="D54">
        <v>5</v>
      </c>
      <c r="E54" t="s">
        <v>105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>
        <v>52</v>
      </c>
      <c r="S54">
        <v>650.70000000000005</v>
      </c>
      <c r="T54">
        <v>39</v>
      </c>
      <c r="U54">
        <v>645.6</v>
      </c>
      <c r="V54">
        <f t="shared" si="24"/>
        <v>13</v>
      </c>
      <c r="W54">
        <f t="shared" si="25"/>
        <v>5.1000000000000227</v>
      </c>
      <c r="X54">
        <f>V54*'Ind. Weights'!$C$3</f>
        <v>17.211999999999996</v>
      </c>
      <c r="Y54">
        <v>1</v>
      </c>
      <c r="Z54">
        <v>0</v>
      </c>
      <c r="AA54" t="s">
        <v>104</v>
      </c>
    </row>
    <row r="55" spans="1:27" x14ac:dyDescent="0.35">
      <c r="A55" s="1">
        <v>44525</v>
      </c>
      <c r="B55" s="1" t="s">
        <v>103</v>
      </c>
      <c r="C55" s="1" t="s">
        <v>87</v>
      </c>
      <c r="D55">
        <v>7</v>
      </c>
      <c r="E55" t="s">
        <v>106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>
        <v>42</v>
      </c>
      <c r="S55">
        <v>689.3</v>
      </c>
      <c r="T55">
        <v>11</v>
      </c>
      <c r="U55">
        <v>655.20000000000005</v>
      </c>
      <c r="V55">
        <f t="shared" si="24"/>
        <v>31</v>
      </c>
      <c r="W55">
        <f t="shared" si="25"/>
        <v>34.099999999999909</v>
      </c>
      <c r="X55">
        <f>V55*'Ind. Weights'!$C$3</f>
        <v>41.043999999999997</v>
      </c>
      <c r="Y55">
        <v>0</v>
      </c>
      <c r="Z55">
        <v>0</v>
      </c>
      <c r="AA55" t="s">
        <v>104</v>
      </c>
    </row>
    <row r="56" spans="1:27" x14ac:dyDescent="0.35">
      <c r="A56" s="1">
        <v>44525</v>
      </c>
      <c r="B56" s="1" t="s">
        <v>103</v>
      </c>
      <c r="C56" s="1" t="s">
        <v>87</v>
      </c>
      <c r="D56">
        <v>9</v>
      </c>
      <c r="E56" t="s">
        <v>107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>
        <v>51</v>
      </c>
      <c r="S56">
        <v>823.3</v>
      </c>
      <c r="T56">
        <v>35</v>
      </c>
      <c r="U56">
        <v>808.2</v>
      </c>
      <c r="V56">
        <f t="shared" si="24"/>
        <v>16</v>
      </c>
      <c r="W56">
        <f t="shared" si="25"/>
        <v>15.099999999999909</v>
      </c>
      <c r="X56">
        <f>V56*'Ind. Weights'!$C$3</f>
        <v>21.183999999999997</v>
      </c>
      <c r="Y56">
        <v>0</v>
      </c>
      <c r="Z56">
        <v>0</v>
      </c>
      <c r="AA56" t="s">
        <v>104</v>
      </c>
    </row>
    <row r="57" spans="1:27" x14ac:dyDescent="0.35">
      <c r="A57" s="1">
        <v>44531</v>
      </c>
      <c r="B57" s="1" t="s">
        <v>108</v>
      </c>
      <c r="C57" s="1" t="s">
        <v>87</v>
      </c>
      <c r="D57">
        <v>1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109</v>
      </c>
    </row>
    <row r="58" spans="1:27" x14ac:dyDescent="0.35">
      <c r="A58" s="1">
        <v>44531</v>
      </c>
      <c r="B58" s="1" t="s">
        <v>108</v>
      </c>
      <c r="C58" s="1" t="s">
        <v>87</v>
      </c>
      <c r="D58">
        <v>3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109</v>
      </c>
    </row>
    <row r="59" spans="1:27" x14ac:dyDescent="0.35">
      <c r="A59" s="1">
        <v>44531</v>
      </c>
      <c r="B59" s="1" t="s">
        <v>108</v>
      </c>
      <c r="C59" s="1" t="s">
        <v>87</v>
      </c>
      <c r="D59">
        <v>5</v>
      </c>
      <c r="E59" t="s">
        <v>105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>
        <v>41</v>
      </c>
      <c r="S59">
        <v>1567.6</v>
      </c>
      <c r="T59">
        <v>23</v>
      </c>
      <c r="U59">
        <f>604+609.9+211+125.8</f>
        <v>1550.7</v>
      </c>
      <c r="V59">
        <f t="shared" ref="V57:V61" si="26">R59-T59</f>
        <v>18</v>
      </c>
      <c r="W59">
        <f t="shared" ref="W57:W61" si="27">(S59-U59)</f>
        <v>16.899999999999864</v>
      </c>
      <c r="X59">
        <f>V59*'Ind. Weights'!$C$3</f>
        <v>23.831999999999997</v>
      </c>
      <c r="Y59">
        <v>0</v>
      </c>
      <c r="Z59">
        <v>2</v>
      </c>
      <c r="AA59" t="s">
        <v>109</v>
      </c>
    </row>
    <row r="60" spans="1:27" x14ac:dyDescent="0.35">
      <c r="A60" s="1">
        <v>44531</v>
      </c>
      <c r="B60" s="1" t="s">
        <v>108</v>
      </c>
      <c r="C60" s="1" t="s">
        <v>87</v>
      </c>
      <c r="D60">
        <v>7</v>
      </c>
      <c r="E60" t="s">
        <v>106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>
        <v>40</v>
      </c>
      <c r="S60">
        <v>1141.3</v>
      </c>
      <c r="T60">
        <v>12</v>
      </c>
      <c r="U60">
        <f>340.8+393.9+383</f>
        <v>1117.7</v>
      </c>
      <c r="V60">
        <f t="shared" si="26"/>
        <v>28</v>
      </c>
      <c r="W60">
        <f t="shared" si="27"/>
        <v>23.599999999999909</v>
      </c>
      <c r="X60">
        <f>V60*'Ind. Weights'!$C$3</f>
        <v>37.071999999999996</v>
      </c>
      <c r="Y60">
        <v>0</v>
      </c>
      <c r="Z60">
        <v>2</v>
      </c>
      <c r="AA60" t="s">
        <v>109</v>
      </c>
    </row>
    <row r="61" spans="1:27" x14ac:dyDescent="0.35">
      <c r="A61" s="1">
        <v>44531</v>
      </c>
      <c r="B61" s="1" t="s">
        <v>108</v>
      </c>
      <c r="C61" s="1" t="s">
        <v>87</v>
      </c>
      <c r="D61">
        <v>9</v>
      </c>
      <c r="E61" t="s">
        <v>107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>
        <v>42</v>
      </c>
      <c r="S61">
        <v>1445</v>
      </c>
      <c r="T61">
        <v>37</v>
      </c>
      <c r="U61">
        <f>164.5+207.9+154.9+223.7+372.7+148.5+172.7</f>
        <v>1444.9</v>
      </c>
      <c r="V61">
        <f t="shared" si="26"/>
        <v>5</v>
      </c>
      <c r="W61">
        <f t="shared" si="27"/>
        <v>9.9999999999909051E-2</v>
      </c>
      <c r="X61">
        <f>V61*'Ind. Weights'!$C$3</f>
        <v>6.6199999999999992</v>
      </c>
      <c r="Y61">
        <v>1</v>
      </c>
      <c r="Z61">
        <v>0</v>
      </c>
      <c r="AA61" t="s">
        <v>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C4" sqref="C4"/>
    </sheetView>
  </sheetViews>
  <sheetFormatPr defaultRowHeight="14.5" x14ac:dyDescent="0.35"/>
  <sheetData>
    <row r="1" spans="1:3" x14ac:dyDescent="0.35">
      <c r="A1">
        <v>2.1</v>
      </c>
      <c r="C1" t="s">
        <v>27</v>
      </c>
    </row>
    <row r="2" spans="1:3" x14ac:dyDescent="0.35">
      <c r="A2">
        <v>1.4</v>
      </c>
    </row>
    <row r="3" spans="1:3" x14ac:dyDescent="0.35">
      <c r="A3">
        <v>1.9</v>
      </c>
      <c r="C3">
        <f>AVERAGE(A1:A50)</f>
        <v>1.3239999999999998</v>
      </c>
    </row>
    <row r="4" spans="1:3" x14ac:dyDescent="0.35">
      <c r="A4">
        <v>1.1000000000000001</v>
      </c>
    </row>
    <row r="5" spans="1:3" x14ac:dyDescent="0.35">
      <c r="A5">
        <v>1.8</v>
      </c>
    </row>
    <row r="6" spans="1:3" x14ac:dyDescent="0.35">
      <c r="A6">
        <v>2.5</v>
      </c>
    </row>
    <row r="7" spans="1:3" x14ac:dyDescent="0.35">
      <c r="A7">
        <v>0.9</v>
      </c>
    </row>
    <row r="8" spans="1:3" x14ac:dyDescent="0.35">
      <c r="A8">
        <v>1.8</v>
      </c>
    </row>
    <row r="9" spans="1:3" x14ac:dyDescent="0.35">
      <c r="A9">
        <v>2.1</v>
      </c>
    </row>
    <row r="10" spans="1:3" x14ac:dyDescent="0.35">
      <c r="A10">
        <v>2.2999999999999998</v>
      </c>
    </row>
    <row r="11" spans="1:3" x14ac:dyDescent="0.35">
      <c r="A11">
        <v>0.6</v>
      </c>
    </row>
    <row r="12" spans="1:3" x14ac:dyDescent="0.35">
      <c r="A12">
        <v>0.9</v>
      </c>
    </row>
    <row r="13" spans="1:3" x14ac:dyDescent="0.35">
      <c r="A13">
        <v>1</v>
      </c>
    </row>
    <row r="14" spans="1:3" x14ac:dyDescent="0.35">
      <c r="A14">
        <v>0.6</v>
      </c>
    </row>
    <row r="15" spans="1:3" x14ac:dyDescent="0.35">
      <c r="A15">
        <v>1</v>
      </c>
    </row>
    <row r="16" spans="1:3" x14ac:dyDescent="0.35">
      <c r="A16">
        <v>1.2</v>
      </c>
    </row>
    <row r="17" spans="1:1" x14ac:dyDescent="0.35">
      <c r="A17">
        <v>2.6</v>
      </c>
    </row>
    <row r="18" spans="1:1" x14ac:dyDescent="0.35">
      <c r="A18">
        <v>0.6</v>
      </c>
    </row>
    <row r="19" spans="1:1" x14ac:dyDescent="0.35">
      <c r="A19">
        <v>1.1000000000000001</v>
      </c>
    </row>
    <row r="20" spans="1:1" x14ac:dyDescent="0.35">
      <c r="A20">
        <v>1</v>
      </c>
    </row>
    <row r="21" spans="1:1" x14ac:dyDescent="0.35">
      <c r="A21">
        <v>1.8</v>
      </c>
    </row>
    <row r="22" spans="1:1" x14ac:dyDescent="0.35">
      <c r="A22">
        <v>0.7</v>
      </c>
    </row>
    <row r="23" spans="1:1" x14ac:dyDescent="0.35">
      <c r="A23">
        <v>0.5</v>
      </c>
    </row>
    <row r="24" spans="1:1" x14ac:dyDescent="0.35">
      <c r="A24">
        <v>1.8</v>
      </c>
    </row>
    <row r="25" spans="1:1" x14ac:dyDescent="0.35">
      <c r="A25">
        <v>0.6</v>
      </c>
    </row>
    <row r="26" spans="1:1" x14ac:dyDescent="0.35">
      <c r="A26">
        <v>0.4</v>
      </c>
    </row>
    <row r="27" spans="1:1" x14ac:dyDescent="0.35">
      <c r="A27">
        <v>1.3</v>
      </c>
    </row>
    <row r="28" spans="1:1" x14ac:dyDescent="0.35">
      <c r="A28">
        <v>1.5</v>
      </c>
    </row>
    <row r="29" spans="1:1" x14ac:dyDescent="0.35">
      <c r="A29">
        <v>0.7</v>
      </c>
    </row>
    <row r="30" spans="1:1" x14ac:dyDescent="0.35">
      <c r="A30">
        <v>0.6</v>
      </c>
    </row>
    <row r="31" spans="1:1" x14ac:dyDescent="0.35">
      <c r="A31">
        <v>1.5</v>
      </c>
    </row>
    <row r="32" spans="1:1" x14ac:dyDescent="0.35">
      <c r="A32">
        <v>1.8</v>
      </c>
    </row>
    <row r="33" spans="1:1" x14ac:dyDescent="0.35">
      <c r="A33">
        <v>1.1000000000000001</v>
      </c>
    </row>
    <row r="34" spans="1:1" x14ac:dyDescent="0.35">
      <c r="A34">
        <v>0.7</v>
      </c>
    </row>
    <row r="35" spans="1:1" x14ac:dyDescent="0.35">
      <c r="A35">
        <v>0.9</v>
      </c>
    </row>
    <row r="36" spans="1:1" x14ac:dyDescent="0.35">
      <c r="A36">
        <v>1</v>
      </c>
    </row>
    <row r="37" spans="1:1" x14ac:dyDescent="0.35">
      <c r="A37">
        <v>0.7</v>
      </c>
    </row>
    <row r="38" spans="1:1" x14ac:dyDescent="0.35">
      <c r="A38">
        <v>0.5</v>
      </c>
    </row>
    <row r="39" spans="1:1" x14ac:dyDescent="0.35">
      <c r="A39">
        <v>2.8</v>
      </c>
    </row>
    <row r="40" spans="1:1" x14ac:dyDescent="0.35">
      <c r="A40">
        <v>1.5</v>
      </c>
    </row>
    <row r="41" spans="1:1" x14ac:dyDescent="0.35">
      <c r="A41">
        <v>2.6</v>
      </c>
    </row>
    <row r="42" spans="1:1" x14ac:dyDescent="0.35">
      <c r="A42">
        <v>1.3</v>
      </c>
    </row>
    <row r="43" spans="1:1" x14ac:dyDescent="0.35">
      <c r="A43">
        <v>1.1000000000000001</v>
      </c>
    </row>
    <row r="44" spans="1:1" x14ac:dyDescent="0.35">
      <c r="A44">
        <v>0.4</v>
      </c>
    </row>
    <row r="45" spans="1:1" x14ac:dyDescent="0.35">
      <c r="A45">
        <v>1.3</v>
      </c>
    </row>
    <row r="46" spans="1:1" x14ac:dyDescent="0.35">
      <c r="A46">
        <v>2</v>
      </c>
    </row>
    <row r="47" spans="1:1" x14ac:dyDescent="0.35">
      <c r="A47">
        <v>0.4</v>
      </c>
    </row>
    <row r="48" spans="1:1" x14ac:dyDescent="0.35">
      <c r="A48">
        <v>2.2999999999999998</v>
      </c>
    </row>
    <row r="49" spans="1:1" x14ac:dyDescent="0.35">
      <c r="A49">
        <v>1.3</v>
      </c>
    </row>
    <row r="50" spans="1:1" x14ac:dyDescent="0.35">
      <c r="A50">
        <v>2.6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Mussels</vt:lpstr>
      <vt:lpstr>Ind. Weights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Brett</dc:creator>
  <cp:lastModifiedBy>Howard, Brett</cp:lastModifiedBy>
  <dcterms:created xsi:type="dcterms:W3CDTF">2021-10-22T19:27:35Z</dcterms:created>
  <dcterms:modified xsi:type="dcterms:W3CDTF">2022-01-14T23:08:06Z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2021-10-22T19:50:33Z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8c65ce58-2a95-4abc-a3ba-000011f42f67</vt:lpwstr>
  </property>
</Properties>
</file>