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5760" yWindow="1605" windowWidth="26280" windowHeight="19665"/>
  </bookViews>
  <sheets>
    <sheet name="Sheet1" sheetId="1" r:id="rId1"/>
  </sheets>
  <definedNames>
    <definedName name="_xlnm.Print_Area" localSheetId="0">Sheet1!#REF!</definedName>
  </definedNames>
  <calcPr calcId="162913" concurrentCalc="0"/>
</workbook>
</file>

<file path=xl/calcChain.xml><?xml version="1.0" encoding="utf-8"?>
<calcChain xmlns="http://schemas.openxmlformats.org/spreadsheetml/2006/main">
  <c r="N22" i="1" l="1"/>
  <c r="G23" i="1"/>
  <c r="D30" i="1"/>
  <c r="P30" i="1"/>
  <c r="P28" i="1"/>
  <c r="P26" i="1"/>
  <c r="P25" i="1"/>
  <c r="P23" i="1"/>
  <c r="P21" i="1"/>
  <c r="P20" i="1"/>
  <c r="O29" i="1"/>
  <c r="O27" i="1"/>
  <c r="O25" i="1"/>
  <c r="O24" i="1"/>
  <c r="O22" i="1"/>
  <c r="O20" i="1"/>
  <c r="N30" i="1"/>
  <c r="N29" i="1"/>
  <c r="N27" i="1"/>
  <c r="N25" i="1"/>
  <c r="N23" i="1"/>
  <c r="N20" i="1"/>
  <c r="M30" i="1"/>
  <c r="M28" i="1"/>
  <c r="M27" i="1"/>
  <c r="M25" i="1"/>
  <c r="M23" i="1"/>
  <c r="M21" i="1"/>
  <c r="M20" i="1"/>
  <c r="L29" i="1"/>
  <c r="L27" i="1"/>
  <c r="L26" i="1"/>
  <c r="L24" i="1"/>
  <c r="L22" i="1"/>
  <c r="L20" i="1"/>
  <c r="K30" i="1"/>
  <c r="K29" i="1"/>
  <c r="K27" i="1"/>
  <c r="K25" i="1"/>
  <c r="K24" i="1"/>
  <c r="K22" i="1"/>
  <c r="K20" i="1"/>
  <c r="J30" i="1"/>
  <c r="J28" i="1"/>
  <c r="J27" i="1"/>
  <c r="J25" i="1"/>
  <c r="J23" i="1"/>
  <c r="J22" i="1"/>
  <c r="J20" i="1"/>
  <c r="I30" i="1"/>
  <c r="I28" i="1"/>
  <c r="I27" i="1"/>
  <c r="I25" i="1"/>
  <c r="I23" i="1"/>
  <c r="I22" i="1"/>
  <c r="I20" i="1"/>
  <c r="H30" i="1"/>
  <c r="H28" i="1"/>
  <c r="H26" i="1"/>
  <c r="H25" i="1"/>
  <c r="H23" i="1"/>
  <c r="H21" i="1"/>
  <c r="H20" i="1"/>
  <c r="G30" i="1"/>
  <c r="G28" i="1"/>
  <c r="G26" i="1"/>
  <c r="G24" i="1"/>
  <c r="G21" i="1"/>
  <c r="F29" i="1"/>
  <c r="F28" i="1"/>
  <c r="F26" i="1"/>
  <c r="F24" i="1"/>
  <c r="F22" i="1"/>
  <c r="F21" i="1"/>
  <c r="E30" i="1"/>
  <c r="E28" i="1"/>
  <c r="E27" i="1"/>
  <c r="E25" i="1"/>
  <c r="E23" i="1"/>
  <c r="E21" i="1"/>
  <c r="E20" i="1"/>
  <c r="D28" i="1"/>
  <c r="D26" i="1"/>
  <c r="D25" i="1"/>
  <c r="D23" i="1"/>
  <c r="D21" i="1"/>
  <c r="C29" i="1"/>
  <c r="C28" i="1"/>
  <c r="C26" i="1"/>
  <c r="C24" i="1"/>
  <c r="C23" i="1"/>
  <c r="C21" i="1"/>
  <c r="B29" i="1"/>
  <c r="B27" i="1"/>
  <c r="B26" i="1"/>
  <c r="B24" i="1"/>
  <c r="B21" i="1"/>
  <c r="B22" i="1"/>
  <c r="P5" i="1"/>
  <c r="P15" i="1"/>
  <c r="P13" i="1"/>
  <c r="P11" i="1"/>
  <c r="P10" i="1"/>
  <c r="P8" i="1"/>
  <c r="P6" i="1"/>
  <c r="J8" i="1"/>
  <c r="J15" i="1"/>
  <c r="J13" i="1"/>
  <c r="J12" i="1"/>
  <c r="J10" i="1"/>
  <c r="J7" i="1"/>
  <c r="J5" i="1"/>
  <c r="N14" i="1"/>
  <c r="N12" i="1"/>
  <c r="N10" i="1"/>
  <c r="N8" i="1"/>
  <c r="N7" i="1"/>
  <c r="N5" i="1"/>
  <c r="N15" i="1"/>
  <c r="M13" i="1"/>
  <c r="M15" i="1"/>
  <c r="M8" i="1"/>
  <c r="M10" i="1"/>
  <c r="M12" i="1"/>
  <c r="M6" i="1"/>
  <c r="M5" i="1"/>
  <c r="K9" i="1"/>
  <c r="K7" i="1"/>
  <c r="K5" i="1"/>
  <c r="K15" i="1"/>
  <c r="K14" i="1"/>
  <c r="K12" i="1"/>
  <c r="K10" i="1"/>
  <c r="I7" i="1"/>
  <c r="I5" i="1"/>
  <c r="I15" i="1"/>
  <c r="I13" i="1"/>
  <c r="I12" i="1"/>
  <c r="I10" i="1"/>
  <c r="I8" i="1"/>
  <c r="E13" i="1"/>
  <c r="E8" i="1"/>
  <c r="E10" i="1"/>
  <c r="E12" i="1"/>
  <c r="E6" i="1"/>
  <c r="E5" i="1"/>
  <c r="E15" i="1"/>
  <c r="H6" i="1"/>
  <c r="H8" i="1"/>
  <c r="H10" i="1"/>
  <c r="H11" i="1"/>
  <c r="H13" i="1"/>
  <c r="H15" i="1"/>
  <c r="H5" i="1"/>
  <c r="O5" i="1"/>
  <c r="O14" i="1"/>
  <c r="O12" i="1"/>
  <c r="O10" i="1"/>
  <c r="O9" i="1"/>
  <c r="O7" i="1"/>
  <c r="G8" i="1"/>
  <c r="G9" i="1"/>
  <c r="G11" i="1"/>
  <c r="G13" i="1"/>
  <c r="G15" i="1"/>
  <c r="G6" i="1"/>
  <c r="F14" i="1"/>
  <c r="F7" i="1"/>
  <c r="F9" i="1"/>
  <c r="F11" i="1"/>
  <c r="F13" i="1"/>
  <c r="F6" i="1"/>
  <c r="L12" i="1"/>
  <c r="L7" i="1"/>
  <c r="L9" i="1"/>
  <c r="L11" i="1"/>
  <c r="L5" i="1"/>
  <c r="L14" i="1"/>
  <c r="D11" i="1"/>
  <c r="D10" i="1"/>
  <c r="D8" i="1"/>
  <c r="C9" i="1"/>
  <c r="C8" i="1"/>
  <c r="D6" i="1"/>
  <c r="D15" i="1"/>
  <c r="D13" i="1"/>
  <c r="C6" i="1"/>
  <c r="C14" i="1"/>
  <c r="C13" i="1"/>
  <c r="C11" i="1"/>
  <c r="B7" i="1"/>
  <c r="B6" i="1"/>
  <c r="B14" i="1"/>
  <c r="B12" i="1"/>
  <c r="B11" i="1"/>
  <c r="B9" i="1"/>
</calcChain>
</file>

<file path=xl/sharedStrings.xml><?xml version="1.0" encoding="utf-8"?>
<sst xmlns="http://schemas.openxmlformats.org/spreadsheetml/2006/main" count="60" uniqueCount="28">
  <si>
    <t>C</t>
  </si>
  <si>
    <t>D</t>
  </si>
  <si>
    <t>E</t>
  </si>
  <si>
    <t>F#</t>
  </si>
  <si>
    <t>G</t>
  </si>
  <si>
    <t>A</t>
  </si>
  <si>
    <t>B</t>
  </si>
  <si>
    <t>C#</t>
  </si>
  <si>
    <t>Db</t>
  </si>
  <si>
    <t>Eb</t>
  </si>
  <si>
    <t>F</t>
  </si>
  <si>
    <t>Gb</t>
  </si>
  <si>
    <t>Ab</t>
  </si>
  <si>
    <t>Bb</t>
  </si>
  <si>
    <t>Cb</t>
  </si>
  <si>
    <t>A#/Bb</t>
  </si>
  <si>
    <t>C#/Db</t>
  </si>
  <si>
    <t>D#/Eb</t>
  </si>
  <si>
    <t>E/Fb</t>
  </si>
  <si>
    <t>E#/F</t>
  </si>
  <si>
    <t>F#/Gb</t>
  </si>
  <si>
    <t>G#/Ab</t>
  </si>
  <si>
    <t>B/Cb</t>
  </si>
  <si>
    <t>Note</t>
  </si>
  <si>
    <t>Just Intonation Major Scales by Key</t>
  </si>
  <si>
    <t>Equal Intonation Major Scale Frequencies (Hz) by Key</t>
  </si>
  <si>
    <t>A4</t>
  </si>
  <si>
    <t>(2^2)^(1/12)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</si>
</sst>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auto="1"/>
      </left>
      <right style="thin">
        <color theme="0" tint="-0.14999847407452621"/>
      </right>
      <top/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2" fontId="0" fillId="0" borderId="1" xfId="0" applyNumberFormat="1" applyFont="1" applyBorder="1" applyAlignment="1">
      <alignment horizontal="left" vertical="center" indent="1"/>
    </xf>
    <xf numFmtId="2" fontId="0" fillId="0" borderId="1" xfId="0" applyNumberFormat="1" applyBorder="1" applyAlignment="1">
      <alignment horizontal="left" vertical="center" indent="1"/>
    </xf>
    <xf numFmtId="0" fontId="2" fillId="2" borderId="1" xfId="0" applyFont="1" applyFill="1" applyBorder="1"/>
    <xf numFmtId="0" fontId="0" fillId="0" borderId="0" xfId="0" applyAlignment="1">
      <alignment horizontal="left" indent="1"/>
    </xf>
    <xf numFmtId="0" fontId="1" fillId="0" borderId="0" xfId="0" applyFont="1" applyBorder="1"/>
    <xf numFmtId="2" fontId="0" fillId="0" borderId="0" xfId="0" applyNumberFormat="1" applyFont="1" applyBorder="1" applyAlignment="1">
      <alignment horizontal="left" vertical="center" indent="1"/>
    </xf>
    <xf numFmtId="2" fontId="0" fillId="0" borderId="0" xfId="0" applyNumberFormat="1" applyBorder="1" applyAlignment="1">
      <alignment horizontal="left" vertical="center" indent="1"/>
    </xf>
    <xf numFmtId="2" fontId="0" fillId="0" borderId="1" xfId="0" applyNumberFormat="1" applyFont="1" applyFill="1" applyBorder="1" applyAlignment="1">
      <alignment horizontal="left" vertical="center" indent="1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2" fontId="0" fillId="3" borderId="1" xfId="0" applyNumberFormat="1" applyFont="1" applyFill="1" applyBorder="1" applyAlignment="1">
      <alignment horizontal="left" vertical="center" indent="1"/>
    </xf>
    <xf numFmtId="0" fontId="0" fillId="3" borderId="1" xfId="0" applyFill="1" applyBorder="1"/>
    <xf numFmtId="0" fontId="3" fillId="3" borderId="0" xfId="0" applyFont="1" applyFill="1"/>
    <xf numFmtId="0" fontId="0" fillId="0" borderId="0" xfId="0" applyBorder="1" applyAlignment="1">
      <alignment horizontal="left" indent="1"/>
    </xf>
    <xf numFmtId="0" fontId="0" fillId="3" borderId="3" xfId="0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2" xfId="0" applyFont="1" applyFill="1" applyBorder="1"/>
    <xf numFmtId="0" fontId="0" fillId="3" borderId="4" xfId="0" applyFill="1" applyBorder="1"/>
    <xf numFmtId="0" fontId="1" fillId="3" borderId="5" xfId="0" applyFont="1" applyFill="1" applyBorder="1"/>
    <xf numFmtId="0" fontId="0" fillId="0" borderId="6" xfId="0" applyBorder="1"/>
    <xf numFmtId="0" fontId="0" fillId="0" borderId="7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0" fillId="0" borderId="8" xfId="0" applyBorder="1"/>
    <xf numFmtId="0" fontId="0" fillId="3" borderId="10" xfId="0" applyFill="1" applyBorder="1" applyAlignment="1">
      <alignment horizontal="left" indent="1"/>
    </xf>
    <xf numFmtId="0" fontId="1" fillId="3" borderId="10" xfId="0" applyFont="1" applyFill="1" applyBorder="1" applyAlignment="1">
      <alignment horizontal="center"/>
    </xf>
    <xf numFmtId="0" fontId="0" fillId="3" borderId="11" xfId="0" applyFill="1" applyBorder="1"/>
    <xf numFmtId="2" fontId="0" fillId="0" borderId="12" xfId="0" applyNumberFormat="1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tabSelected="1" topLeftCell="A4" workbookViewId="0">
      <selection activeCell="G32" sqref="G32"/>
    </sheetView>
  </sheetViews>
  <sheetFormatPr defaultColWidth="8.85546875" defaultRowHeight="15" x14ac:dyDescent="0.25"/>
  <cols>
    <col min="18" max="18" width="10.85546875" customWidth="1"/>
  </cols>
  <sheetData>
    <row r="1" spans="1:18" x14ac:dyDescent="0.25">
      <c r="A1" s="11" t="s">
        <v>24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R1" s="17"/>
    </row>
    <row r="2" spans="1:18" x14ac:dyDescent="0.25">
      <c r="A2" s="4" t="s">
        <v>23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R2" s="18"/>
    </row>
    <row r="3" spans="1:18" x14ac:dyDescent="0.25">
      <c r="A3" s="1" t="s">
        <v>12</v>
      </c>
      <c r="B3" s="13"/>
      <c r="C3" s="13"/>
      <c r="D3" s="13"/>
      <c r="E3" s="13"/>
      <c r="F3" s="13"/>
      <c r="G3" s="13"/>
      <c r="H3" s="13"/>
      <c r="I3" s="14"/>
      <c r="J3" s="15"/>
      <c r="K3" s="13"/>
      <c r="L3" s="13"/>
      <c r="M3" s="13"/>
      <c r="N3" s="13"/>
      <c r="O3" s="13"/>
      <c r="P3" s="13"/>
      <c r="R3" s="18"/>
    </row>
    <row r="4" spans="1:18" x14ac:dyDescent="0.25">
      <c r="A4" s="1" t="s">
        <v>5</v>
      </c>
      <c r="B4" s="2">
        <v>440</v>
      </c>
      <c r="C4" s="2">
        <v>440</v>
      </c>
      <c r="D4" s="2">
        <v>440</v>
      </c>
      <c r="E4" s="9"/>
      <c r="F4" s="2">
        <v>440</v>
      </c>
      <c r="G4" s="2">
        <v>440</v>
      </c>
      <c r="H4" s="10"/>
      <c r="I4" s="2"/>
      <c r="J4" s="2"/>
      <c r="K4" s="2"/>
      <c r="L4" s="2">
        <v>440</v>
      </c>
      <c r="M4" s="9"/>
      <c r="N4" s="2"/>
      <c r="O4" s="2">
        <v>440</v>
      </c>
      <c r="P4" s="2"/>
    </row>
    <row r="5" spans="1:18" x14ac:dyDescent="0.25">
      <c r="A5" s="1" t="s">
        <v>15</v>
      </c>
      <c r="B5" s="2"/>
      <c r="C5" s="2"/>
      <c r="D5" s="2"/>
      <c r="E5" s="10">
        <f>E13*(5/4)</f>
        <v>458.33333333333337</v>
      </c>
      <c r="F5" s="2"/>
      <c r="G5" s="2"/>
      <c r="H5" s="10">
        <f>H15*9/8</f>
        <v>458.33333333333337</v>
      </c>
      <c r="I5" s="2">
        <f>I8*5/3</f>
        <v>458.33333333333331</v>
      </c>
      <c r="J5" s="2">
        <f>J8*5/3</f>
        <v>458.33333333333331</v>
      </c>
      <c r="K5" s="2">
        <f>K10*3/2</f>
        <v>469.33333333333337</v>
      </c>
      <c r="L5" s="2">
        <f>L12*4/3</f>
        <v>469.33333333333331</v>
      </c>
      <c r="M5" s="10">
        <f>M13*(5/4)</f>
        <v>458.33333333333337</v>
      </c>
      <c r="N5" s="2">
        <f>N15*9/8</f>
        <v>464.0625</v>
      </c>
      <c r="O5" s="2">
        <f>O4/(15/8)*2</f>
        <v>469.33333333333331</v>
      </c>
      <c r="P5" s="2">
        <f>P15*9/8</f>
        <v>458.33333333333337</v>
      </c>
      <c r="R5" s="20"/>
    </row>
    <row r="6" spans="1:18" x14ac:dyDescent="0.25">
      <c r="A6" s="1" t="s">
        <v>22</v>
      </c>
      <c r="B6" s="2">
        <f>B7*15/8</f>
        <v>495</v>
      </c>
      <c r="C6" s="2">
        <f>C9*5/3</f>
        <v>488.88888888888886</v>
      </c>
      <c r="D6" s="2">
        <f>D11*3/2</f>
        <v>495</v>
      </c>
      <c r="E6" s="10">
        <f>E13*4/3</f>
        <v>488.88888888888891</v>
      </c>
      <c r="F6" s="2">
        <f>F14*5/4</f>
        <v>488.88888888888886</v>
      </c>
      <c r="G6" s="2">
        <f>G4*9/8</f>
        <v>495</v>
      </c>
      <c r="H6" s="2">
        <f>(440/(9/5))*2</f>
        <v>488.88888888888886</v>
      </c>
      <c r="I6" s="2"/>
      <c r="J6" s="2"/>
      <c r="K6" s="2"/>
      <c r="L6" s="2"/>
      <c r="M6" s="10">
        <f>M13*4/3</f>
        <v>488.88888888888891</v>
      </c>
      <c r="N6" s="2"/>
      <c r="O6" s="2"/>
      <c r="P6" s="2">
        <f>440*2/(9/5)</f>
        <v>488.88888888888886</v>
      </c>
      <c r="R6" s="20"/>
    </row>
    <row r="7" spans="1:18" x14ac:dyDescent="0.25">
      <c r="A7" s="1" t="s">
        <v>0</v>
      </c>
      <c r="B7" s="3">
        <f>B4/(5/3)</f>
        <v>264</v>
      </c>
      <c r="C7" s="3"/>
      <c r="D7" s="3"/>
      <c r="E7" s="10"/>
      <c r="F7" s="3">
        <f>(F14*4/3)/2</f>
        <v>260.7407407407407</v>
      </c>
      <c r="H7" s="3"/>
      <c r="I7" s="3">
        <f>(I8*15/8)/2</f>
        <v>257.8125</v>
      </c>
      <c r="J7" s="3">
        <f>(J8*15/8)/2</f>
        <v>257.8125</v>
      </c>
      <c r="K7" s="3">
        <f>(K10*5/3)/2</f>
        <v>260.74074074074076</v>
      </c>
      <c r="L7" s="3">
        <f>(L12*3/2)/2</f>
        <v>264</v>
      </c>
      <c r="M7" s="10"/>
      <c r="N7" s="3">
        <f>(N15*5/4)/2</f>
        <v>257.8125</v>
      </c>
      <c r="O7" s="3">
        <f>(O5*9/8)/2</f>
        <v>264</v>
      </c>
      <c r="P7" s="3"/>
      <c r="R7" s="18"/>
    </row>
    <row r="8" spans="1:18" x14ac:dyDescent="0.25">
      <c r="A8" s="1" t="s">
        <v>16</v>
      </c>
      <c r="B8" s="3"/>
      <c r="C8" s="3">
        <f>(C9*15/8)/2</f>
        <v>275</v>
      </c>
      <c r="D8" s="3">
        <f>(D11*5/3)/2</f>
        <v>275</v>
      </c>
      <c r="E8" s="10">
        <f>(E13*3/2)/2</f>
        <v>275</v>
      </c>
      <c r="F8" s="3"/>
      <c r="G8" s="3">
        <f>(G4*5/4)/2</f>
        <v>275</v>
      </c>
      <c r="H8" s="3">
        <f>(H6*9/8)/2</f>
        <v>275</v>
      </c>
      <c r="I8" s="3">
        <f>440/(8/5)</f>
        <v>275</v>
      </c>
      <c r="J8" s="3">
        <f>440/(8/5)</f>
        <v>275</v>
      </c>
      <c r="K8" s="3"/>
      <c r="L8" s="3"/>
      <c r="M8" s="10">
        <f>(M13*3/2)/2</f>
        <v>275</v>
      </c>
      <c r="N8" s="3">
        <f>N7*16/15</f>
        <v>275</v>
      </c>
      <c r="O8" s="3"/>
      <c r="P8" s="3">
        <f>(P6*9/8)/2</f>
        <v>275</v>
      </c>
      <c r="R8" s="20"/>
    </row>
    <row r="9" spans="1:18" x14ac:dyDescent="0.25">
      <c r="A9" s="1" t="s">
        <v>1</v>
      </c>
      <c r="B9" s="3">
        <f>B7*9/8</f>
        <v>297</v>
      </c>
      <c r="C9" s="3">
        <f>C4/(3/2)</f>
        <v>293.33333333333331</v>
      </c>
      <c r="D9" s="3"/>
      <c r="E9" s="10"/>
      <c r="F9" s="3">
        <f>F7*9/8</f>
        <v>293.33333333333331</v>
      </c>
      <c r="G9" s="3">
        <f>G8*16/15</f>
        <v>293.33333333333331</v>
      </c>
      <c r="H9" s="3"/>
      <c r="I9" s="3"/>
      <c r="J9" s="3"/>
      <c r="K9" s="3">
        <f>K7*9/8</f>
        <v>293.33333333333337</v>
      </c>
      <c r="L9" s="3">
        <f>L7*10/9</f>
        <v>293.33333333333331</v>
      </c>
      <c r="M9" s="10"/>
      <c r="N9" s="3"/>
      <c r="O9" s="3">
        <f>(O5*5/4)/2</f>
        <v>293.33333333333331</v>
      </c>
      <c r="P9" s="3"/>
      <c r="R9" s="22"/>
    </row>
    <row r="10" spans="1:18" x14ac:dyDescent="0.25">
      <c r="A10" s="1" t="s">
        <v>17</v>
      </c>
      <c r="B10" s="3"/>
      <c r="C10" s="3"/>
      <c r="D10" s="3">
        <f>(D11*15/8)/2</f>
        <v>309.375</v>
      </c>
      <c r="E10" s="10">
        <f>E8*10/9</f>
        <v>305.55555555555554</v>
      </c>
      <c r="F10" s="3"/>
      <c r="G10" s="3"/>
      <c r="H10" s="3">
        <f>H8*10/9</f>
        <v>305.55555555555554</v>
      </c>
      <c r="I10" s="3">
        <f>I8*9/8</f>
        <v>309.375</v>
      </c>
      <c r="J10" s="3">
        <f>J8*9/8</f>
        <v>309.375</v>
      </c>
      <c r="K10" s="3">
        <f>440/(45/32)</f>
        <v>312.88888888888891</v>
      </c>
      <c r="L10" s="3"/>
      <c r="M10" s="10">
        <f>M8*10/9</f>
        <v>305.55555555555554</v>
      </c>
      <c r="N10" s="3">
        <f>N8*9/8</f>
        <v>309.375</v>
      </c>
      <c r="O10" s="3">
        <f>(O5*4/3)/2</f>
        <v>312.88888888888886</v>
      </c>
      <c r="P10" s="3">
        <f>P8*10/9</f>
        <v>305.55555555555554</v>
      </c>
      <c r="R10" s="19"/>
    </row>
    <row r="11" spans="1:18" x14ac:dyDescent="0.25">
      <c r="A11" s="1" t="s">
        <v>18</v>
      </c>
      <c r="B11" s="3">
        <f>B7*5/4</f>
        <v>330</v>
      </c>
      <c r="C11" s="3">
        <f>C9*9/8</f>
        <v>330</v>
      </c>
      <c r="D11" s="3">
        <f>D4/(4/3)</f>
        <v>330</v>
      </c>
      <c r="E11" s="10"/>
      <c r="F11" s="3">
        <f>F9*10/9</f>
        <v>325.92592592592587</v>
      </c>
      <c r="G11" s="3">
        <f>G9*9/8</f>
        <v>330</v>
      </c>
      <c r="H11" s="3">
        <f>H10*16/15</f>
        <v>325.92592592592592</v>
      </c>
      <c r="I11" s="3"/>
      <c r="J11" s="3"/>
      <c r="K11" s="3"/>
      <c r="L11" s="3">
        <f>L9*9/8</f>
        <v>330</v>
      </c>
      <c r="M11" s="10"/>
      <c r="N11" s="3"/>
      <c r="O11" s="3"/>
      <c r="P11" s="3">
        <f>P10*16/15</f>
        <v>325.92592592592592</v>
      </c>
      <c r="R11" s="18"/>
    </row>
    <row r="12" spans="1:18" x14ac:dyDescent="0.25">
      <c r="A12" s="1" t="s">
        <v>19</v>
      </c>
      <c r="B12" s="3">
        <f>B7*4/3</f>
        <v>352</v>
      </c>
      <c r="C12" s="3"/>
      <c r="D12" s="3"/>
      <c r="E12" s="10">
        <f>E10*9/8</f>
        <v>343.75</v>
      </c>
      <c r="F12" s="3"/>
      <c r="G12" s="3"/>
      <c r="H12" s="3"/>
      <c r="I12" s="3">
        <f>I8*5/4</f>
        <v>343.75</v>
      </c>
      <c r="J12" s="3">
        <f>J8*5/4</f>
        <v>343.75</v>
      </c>
      <c r="K12" s="3">
        <f>K10*9/8</f>
        <v>352</v>
      </c>
      <c r="L12" s="3">
        <f>L4/(5/4)</f>
        <v>352</v>
      </c>
      <c r="M12" s="10">
        <f>M10*9/8</f>
        <v>343.75</v>
      </c>
      <c r="N12" s="3">
        <f>N10*10/9</f>
        <v>343.75</v>
      </c>
      <c r="O12" s="3">
        <f>(O5*3/2)/2</f>
        <v>352</v>
      </c>
      <c r="P12" s="3"/>
      <c r="R12" s="20"/>
    </row>
    <row r="13" spans="1:18" x14ac:dyDescent="0.25">
      <c r="A13" s="1" t="s">
        <v>20</v>
      </c>
      <c r="B13" s="3"/>
      <c r="C13" s="3">
        <f>C9*5/4</f>
        <v>366.66666666666663</v>
      </c>
      <c r="D13" s="3">
        <f>D11*9/8</f>
        <v>371.25</v>
      </c>
      <c r="E13" s="10">
        <f>440/(6/5)</f>
        <v>366.66666666666669</v>
      </c>
      <c r="F13" s="3">
        <f>F11*9/8</f>
        <v>366.66666666666663</v>
      </c>
      <c r="G13" s="3">
        <f>G11*10/9</f>
        <v>366.66666666666669</v>
      </c>
      <c r="H13" s="3">
        <f>H11*9/8</f>
        <v>366.66666666666669</v>
      </c>
      <c r="I13" s="3">
        <f>I8*4/3</f>
        <v>366.66666666666669</v>
      </c>
      <c r="J13" s="3">
        <f>J8*4/3</f>
        <v>366.66666666666669</v>
      </c>
      <c r="K13" s="3"/>
      <c r="L13" s="3"/>
      <c r="M13" s="10">
        <f>440/(6/5)</f>
        <v>366.66666666666669</v>
      </c>
      <c r="N13" s="3"/>
      <c r="O13" s="3"/>
      <c r="P13" s="3">
        <f>P11*9/8</f>
        <v>366.66666666666669</v>
      </c>
      <c r="R13" s="19"/>
    </row>
    <row r="14" spans="1:18" x14ac:dyDescent="0.25">
      <c r="A14" s="1" t="s">
        <v>4</v>
      </c>
      <c r="B14" s="3">
        <f>B7*3/2</f>
        <v>396</v>
      </c>
      <c r="C14" s="3">
        <f>C9*4/3</f>
        <v>391.11111111111109</v>
      </c>
      <c r="D14" s="3"/>
      <c r="E14" s="10"/>
      <c r="F14" s="3">
        <f>F4/(9/8)</f>
        <v>391.11111111111109</v>
      </c>
      <c r="G14" s="3"/>
      <c r="H14" s="3"/>
      <c r="I14" s="3"/>
      <c r="J14" s="3"/>
      <c r="K14" s="3">
        <f>K10*5/4</f>
        <v>391.11111111111114</v>
      </c>
      <c r="L14" s="3">
        <f>L12*9/8</f>
        <v>396</v>
      </c>
      <c r="M14" s="10"/>
      <c r="N14" s="3">
        <f>N12*9/8</f>
        <v>386.71875</v>
      </c>
      <c r="O14" s="3">
        <f>(O5*5/3)/2</f>
        <v>391.11111111111109</v>
      </c>
      <c r="P14" s="3"/>
      <c r="R14" s="20"/>
    </row>
    <row r="15" spans="1:18" x14ac:dyDescent="0.25">
      <c r="A15" s="1" t="s">
        <v>21</v>
      </c>
      <c r="B15" s="3"/>
      <c r="C15" s="3"/>
      <c r="D15" s="3">
        <f>D11*5/4</f>
        <v>412.5</v>
      </c>
      <c r="E15" s="10">
        <f>E13*(9/8)</f>
        <v>412.5</v>
      </c>
      <c r="F15" s="3"/>
      <c r="G15" s="3">
        <f>G13*9/8</f>
        <v>412.5</v>
      </c>
      <c r="H15" s="3">
        <f>H13*10/9</f>
        <v>407.40740740740745</v>
      </c>
      <c r="I15" s="3">
        <f>I8*3/2</f>
        <v>412.5</v>
      </c>
      <c r="J15" s="3">
        <f>J8*3/2</f>
        <v>412.5</v>
      </c>
      <c r="K15" s="3">
        <f>K10*4/3</f>
        <v>417.18518518518522</v>
      </c>
      <c r="L15" s="3"/>
      <c r="M15" s="10">
        <f>M13*(9/8)</f>
        <v>412.5</v>
      </c>
      <c r="N15" s="3">
        <f>440/(16/15)</f>
        <v>412.5</v>
      </c>
      <c r="O15" s="3"/>
      <c r="P15" s="3">
        <f>P13*10/9</f>
        <v>407.40740740740745</v>
      </c>
      <c r="R15" s="20"/>
    </row>
    <row r="16" spans="1:18" x14ac:dyDescent="0.25">
      <c r="R16" s="21"/>
    </row>
    <row r="17" spans="1:19" x14ac:dyDescent="0.25">
      <c r="A17" s="11" t="s">
        <v>25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R17" s="29"/>
    </row>
    <row r="18" spans="1:19" x14ac:dyDescent="0.25">
      <c r="A18" s="4" t="s">
        <v>23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  <c r="L18" s="1" t="s">
        <v>10</v>
      </c>
      <c r="M18" s="1" t="s">
        <v>11</v>
      </c>
      <c r="N18" s="1" t="s">
        <v>12</v>
      </c>
      <c r="O18" s="1" t="s">
        <v>13</v>
      </c>
      <c r="P18" s="1" t="s">
        <v>14</v>
      </c>
      <c r="Q18" s="23"/>
      <c r="R18" s="28"/>
      <c r="S18" s="26"/>
    </row>
    <row r="19" spans="1:19" x14ac:dyDescent="0.25">
      <c r="A19" s="1" t="s">
        <v>26</v>
      </c>
      <c r="B19" s="2">
        <v>440</v>
      </c>
      <c r="C19" s="2">
        <v>440</v>
      </c>
      <c r="D19" s="2">
        <v>440</v>
      </c>
      <c r="E19" s="2"/>
      <c r="F19" s="2">
        <v>440</v>
      </c>
      <c r="G19" s="2">
        <v>440</v>
      </c>
      <c r="H19" s="2"/>
      <c r="I19" s="2"/>
      <c r="J19" s="2"/>
      <c r="K19" s="2"/>
      <c r="L19" s="2">
        <v>440</v>
      </c>
      <c r="M19" s="2"/>
      <c r="N19" s="2"/>
      <c r="O19" s="2">
        <v>440</v>
      </c>
      <c r="P19" s="2"/>
      <c r="R19" s="27"/>
    </row>
    <row r="20" spans="1:19" x14ac:dyDescent="0.25">
      <c r="A20" s="1" t="s">
        <v>15</v>
      </c>
      <c r="B20" s="2"/>
      <c r="C20" s="2"/>
      <c r="D20" s="2"/>
      <c r="E20" s="2">
        <f>440*(2^1)^(1/12)</f>
        <v>466.16376151808993</v>
      </c>
      <c r="F20" s="2"/>
      <c r="G20" s="2"/>
      <c r="H20" s="2">
        <f>440*(2^1)^(1/12)</f>
        <v>466.16376151808993</v>
      </c>
      <c r="I20" s="2">
        <f>440*(2^1)^(1/12)</f>
        <v>466.16376151808993</v>
      </c>
      <c r="J20" s="2">
        <f>440*(2^1)^(1/12)</f>
        <v>466.16376151808993</v>
      </c>
      <c r="K20" s="2">
        <f>440*(2^1)^(1/12)</f>
        <v>466.16376151808993</v>
      </c>
      <c r="L20" s="2">
        <f>440*(2^1)^(1/12)</f>
        <v>466.16376151808993</v>
      </c>
      <c r="M20" s="2">
        <f>440*(2^1)^(1/12)</f>
        <v>466.16376151808993</v>
      </c>
      <c r="N20" s="2">
        <f>440*(2^1)^(1/12)</f>
        <v>466.16376151808993</v>
      </c>
      <c r="O20" s="2">
        <f>440*(2^1)^(1/12)</f>
        <v>466.16376151808993</v>
      </c>
      <c r="P20" s="2">
        <f>440*(2^1)^(1/12)</f>
        <v>466.16376151808993</v>
      </c>
      <c r="R20" s="25"/>
      <c r="S20" s="26"/>
    </row>
    <row r="21" spans="1:19" x14ac:dyDescent="0.25">
      <c r="A21" s="1" t="s">
        <v>22</v>
      </c>
      <c r="B21" s="2">
        <f>440*(2^2)^(1/12)</f>
        <v>493.88330125612413</v>
      </c>
      <c r="C21" s="2">
        <f>440*(2^2)^(1/12)</f>
        <v>493.88330125612413</v>
      </c>
      <c r="D21" s="2">
        <f>440*(2^2)^(1/12)</f>
        <v>493.88330125612413</v>
      </c>
      <c r="E21" s="2">
        <f>440*(2^2)^(1/12)</f>
        <v>493.88330125612413</v>
      </c>
      <c r="F21" s="2">
        <f>440*(2^2)^(1/12)</f>
        <v>493.88330125612413</v>
      </c>
      <c r="G21" s="2">
        <f>440*(2^2)^(1/12)</f>
        <v>493.88330125612413</v>
      </c>
      <c r="H21" s="2">
        <f>440*(2^2)^(1/12)</f>
        <v>493.88330125612413</v>
      </c>
      <c r="I21" s="2"/>
      <c r="J21" s="2"/>
      <c r="K21" s="2"/>
      <c r="L21" s="2"/>
      <c r="M21" s="2">
        <f>440*(2^2)^(1/12)</f>
        <v>493.88330125612413</v>
      </c>
      <c r="N21" s="2"/>
      <c r="O21" s="2"/>
      <c r="P21" s="2">
        <f>440*(2^2)^(1/12)</f>
        <v>493.88330125612413</v>
      </c>
      <c r="R21" s="24"/>
    </row>
    <row r="22" spans="1:19" x14ac:dyDescent="0.25">
      <c r="A22" s="1" t="s">
        <v>0</v>
      </c>
      <c r="B22" s="2">
        <f>440*(2^3)^(1/12)</f>
        <v>523.25113060119725</v>
      </c>
      <c r="C22" s="2"/>
      <c r="D22" s="2"/>
      <c r="E22" s="2"/>
      <c r="F22" s="2">
        <f>440*(2^3)^(1/12)</f>
        <v>523.25113060119725</v>
      </c>
      <c r="G22" s="2"/>
      <c r="H22" s="2"/>
      <c r="I22" s="2">
        <f>440*(2^3)^(1/12)</f>
        <v>523.25113060119725</v>
      </c>
      <c r="J22" s="2">
        <f>440*(2^3)^(1/12)</f>
        <v>523.25113060119725</v>
      </c>
      <c r="K22" s="2">
        <f>440*(2^3)^(1/12)</f>
        <v>523.25113060119725</v>
      </c>
      <c r="L22" s="30">
        <f>440*(2^3)^(1/12)</f>
        <v>523.25113060119725</v>
      </c>
      <c r="M22" s="2"/>
      <c r="N22" s="2">
        <f>440*(2^3)^(1/12)</f>
        <v>523.25113060119725</v>
      </c>
      <c r="O22" s="2">
        <f>440*(2^3)^(1/12)</f>
        <v>523.25113060119725</v>
      </c>
      <c r="P22" s="2"/>
      <c r="R22" s="16"/>
    </row>
    <row r="23" spans="1:19" x14ac:dyDescent="0.25">
      <c r="A23" s="1" t="s">
        <v>16</v>
      </c>
      <c r="B23" s="2"/>
      <c r="C23" s="2">
        <f>440*(2^4)^(1/12)</f>
        <v>554.36526195374415</v>
      </c>
      <c r="D23" s="2">
        <f>440*(2^4)^(1/12)</f>
        <v>554.36526195374415</v>
      </c>
      <c r="E23" s="2">
        <f>440*(2^4)^(1/12)</f>
        <v>554.36526195374415</v>
      </c>
      <c r="F23" s="2"/>
      <c r="G23" s="2">
        <f>440*(2^4)^(1/12)</f>
        <v>554.36526195374415</v>
      </c>
      <c r="H23" s="2">
        <f>440*(2^4)^(1/12)</f>
        <v>554.36526195374415</v>
      </c>
      <c r="I23" s="2">
        <f>440*(2^4)^(1/12)</f>
        <v>554.36526195374415</v>
      </c>
      <c r="J23" s="2">
        <f>440*(2^4)^(1/12)</f>
        <v>554.36526195374415</v>
      </c>
      <c r="K23" s="2"/>
      <c r="L23" s="2"/>
      <c r="M23" s="2">
        <f>440*(2^4)^(1/12)</f>
        <v>554.36526195374415</v>
      </c>
      <c r="N23" s="2">
        <f>440*(2^4)^(1/12)</f>
        <v>554.36526195374415</v>
      </c>
      <c r="O23" s="2"/>
      <c r="P23" s="2">
        <f>440*(2^4)^(1/12)</f>
        <v>554.36526195374415</v>
      </c>
      <c r="R23" s="5"/>
    </row>
    <row r="24" spans="1:19" x14ac:dyDescent="0.25">
      <c r="A24" s="1" t="s">
        <v>1</v>
      </c>
      <c r="B24" s="2">
        <f>440*(2^5)^(1/12)</f>
        <v>587.32953583481515</v>
      </c>
      <c r="C24" s="2">
        <f>440*(2^5)^(1/12)</f>
        <v>587.32953583481515</v>
      </c>
      <c r="D24" s="2"/>
      <c r="E24" s="2"/>
      <c r="F24" s="2">
        <f>440*(2^5)^(1/12)</f>
        <v>587.32953583481515</v>
      </c>
      <c r="G24" s="2">
        <f>440*(2^5)^(1/12)</f>
        <v>587.32953583481515</v>
      </c>
      <c r="H24" s="2"/>
      <c r="I24" s="2"/>
      <c r="J24" s="2"/>
      <c r="K24" s="2">
        <f>440*(2^5)^(1/12)</f>
        <v>587.32953583481515</v>
      </c>
      <c r="L24" s="2">
        <f>440*(2^5)^(1/12)</f>
        <v>587.32953583481515</v>
      </c>
      <c r="M24" s="2"/>
      <c r="N24" s="2"/>
      <c r="O24" s="2">
        <f>440*(2^5)^(1/12)</f>
        <v>587.32953583481515</v>
      </c>
      <c r="P24" s="2"/>
      <c r="R24" s="5"/>
    </row>
    <row r="25" spans="1:19" x14ac:dyDescent="0.25">
      <c r="A25" s="1" t="s">
        <v>17</v>
      </c>
      <c r="B25" s="2"/>
      <c r="C25" s="2"/>
      <c r="D25" s="2">
        <f>440*(2^6)^(1/12)</f>
        <v>622.25396744416173</v>
      </c>
      <c r="E25" s="2">
        <f>440*(2^6)^(1/12)</f>
        <v>622.25396744416173</v>
      </c>
      <c r="F25" s="2"/>
      <c r="G25" s="2"/>
      <c r="H25" s="2">
        <f>440*(2^6)^(1/12)</f>
        <v>622.25396744416173</v>
      </c>
      <c r="I25" s="2">
        <f>440*(2^6)^(1/12)</f>
        <v>622.25396744416173</v>
      </c>
      <c r="J25" s="2">
        <f>440*(2^6)^(1/12)</f>
        <v>622.25396744416173</v>
      </c>
      <c r="K25" s="2">
        <f>440*(2^6)^(1/12)</f>
        <v>622.25396744416173</v>
      </c>
      <c r="L25" s="2"/>
      <c r="M25" s="2">
        <f>440*(2^6)^(1/12)</f>
        <v>622.25396744416173</v>
      </c>
      <c r="N25" s="2">
        <f>440*(2^6)^(1/12)</f>
        <v>622.25396744416173</v>
      </c>
      <c r="O25" s="2">
        <f>440*(2^6)^(1/12)</f>
        <v>622.25396744416173</v>
      </c>
      <c r="P25" s="2">
        <f>440*(2^6)^(1/12)</f>
        <v>622.25396744416173</v>
      </c>
      <c r="R25" s="5"/>
    </row>
    <row r="26" spans="1:19" x14ac:dyDescent="0.25">
      <c r="A26" s="1" t="s">
        <v>18</v>
      </c>
      <c r="B26" s="2">
        <f>440*(2^7)^(1/12)</f>
        <v>659.25511382573984</v>
      </c>
      <c r="C26" s="2">
        <f>440*(2^7)^(1/12)</f>
        <v>659.25511382573984</v>
      </c>
      <c r="D26" s="2">
        <f>440*(2^7)^(1/12)</f>
        <v>659.25511382573984</v>
      </c>
      <c r="E26" s="2"/>
      <c r="F26" s="2">
        <f>440*(2^7)^(1/12)</f>
        <v>659.25511382573984</v>
      </c>
      <c r="G26" s="2">
        <f>440*(2^7)^(1/12)</f>
        <v>659.25511382573984</v>
      </c>
      <c r="H26" s="2">
        <f>440*(2^7)^(1/12)</f>
        <v>659.25511382573984</v>
      </c>
      <c r="I26" s="2"/>
      <c r="J26" s="2"/>
      <c r="K26" s="2"/>
      <c r="L26" s="2">
        <f>440*(2^7)^(1/12)</f>
        <v>659.25511382573984</v>
      </c>
      <c r="M26" s="2"/>
      <c r="N26" s="2"/>
      <c r="O26" s="2"/>
      <c r="P26" s="2">
        <f>440*(2^7)^(1/12)</f>
        <v>659.25511382573984</v>
      </c>
      <c r="R26" s="5"/>
    </row>
    <row r="27" spans="1:19" x14ac:dyDescent="0.25">
      <c r="A27" s="1" t="s">
        <v>19</v>
      </c>
      <c r="B27" s="2">
        <f>440*(2^8)^(1/12)</f>
        <v>698.45646286600777</v>
      </c>
      <c r="C27" s="2"/>
      <c r="D27" s="2"/>
      <c r="E27" s="2">
        <f>440*(2^8)^(1/12)</f>
        <v>698.45646286600777</v>
      </c>
      <c r="F27" s="2"/>
      <c r="G27" s="2"/>
      <c r="H27" s="2"/>
      <c r="I27" s="2">
        <f>440*(2^8)^(1/12)</f>
        <v>698.45646286600777</v>
      </c>
      <c r="J27" s="2">
        <f>440*(2^8)^(1/12)</f>
        <v>698.45646286600777</v>
      </c>
      <c r="K27" s="2">
        <f>440*(2^8)^(1/12)</f>
        <v>698.45646286600777</v>
      </c>
      <c r="L27" s="2">
        <f>440*(2^8)^(1/12)</f>
        <v>698.45646286600777</v>
      </c>
      <c r="M27" s="2">
        <f>440*(2^8)^(1/12)</f>
        <v>698.45646286600777</v>
      </c>
      <c r="N27" s="2">
        <f>440*(2^8)^(1/12)</f>
        <v>698.45646286600777</v>
      </c>
      <c r="O27" s="2">
        <f>440*(2^8)^(1/12)</f>
        <v>698.45646286600777</v>
      </c>
      <c r="P27" s="2"/>
      <c r="R27" s="5"/>
    </row>
    <row r="28" spans="1:19" x14ac:dyDescent="0.25">
      <c r="A28" s="1" t="s">
        <v>20</v>
      </c>
      <c r="B28" s="2"/>
      <c r="C28" s="2">
        <f>440*(2^9)^(1/12)</f>
        <v>739.9888454232688</v>
      </c>
      <c r="D28" s="2">
        <f>440*(2^9)^(1/12)</f>
        <v>739.9888454232688</v>
      </c>
      <c r="E28" s="2">
        <f>440*(2^9)^(1/12)</f>
        <v>739.9888454232688</v>
      </c>
      <c r="F28" s="2">
        <f>440*(2^9)^(1/12)</f>
        <v>739.9888454232688</v>
      </c>
      <c r="G28" s="2">
        <f>440*(2^9)^(1/12)</f>
        <v>739.9888454232688</v>
      </c>
      <c r="H28" s="2">
        <f>440*(2^9)^(1/12)</f>
        <v>739.9888454232688</v>
      </c>
      <c r="I28" s="2">
        <f>440*(2^9)^(1/12)</f>
        <v>739.9888454232688</v>
      </c>
      <c r="J28" s="2">
        <f>440*(2^9)^(1/12)</f>
        <v>739.9888454232688</v>
      </c>
      <c r="K28" s="2"/>
      <c r="L28" s="2"/>
      <c r="M28" s="2">
        <f>440*(2^9)^(1/12)</f>
        <v>739.9888454232688</v>
      </c>
      <c r="N28" s="2"/>
      <c r="O28" s="2"/>
      <c r="P28" s="2">
        <f>440*(2^9)^(1/12)</f>
        <v>739.9888454232688</v>
      </c>
      <c r="R28" s="5"/>
    </row>
    <row r="29" spans="1:19" x14ac:dyDescent="0.25">
      <c r="A29" s="1" t="s">
        <v>4</v>
      </c>
      <c r="B29" s="2">
        <f>440*(2^10)^(1/12)</f>
        <v>783.99087196349853</v>
      </c>
      <c r="C29" s="2">
        <f>440*(2^10)^(1/12)</f>
        <v>783.99087196349853</v>
      </c>
      <c r="D29" s="2"/>
      <c r="E29" s="2"/>
      <c r="F29" s="2">
        <f>440*(2^10)^(1/12)</f>
        <v>783.99087196349853</v>
      </c>
      <c r="G29" s="2"/>
      <c r="H29" s="2"/>
      <c r="I29" s="2"/>
      <c r="J29" s="2"/>
      <c r="K29" s="2">
        <f>440*(2^10)^(1/12)</f>
        <v>783.99087196349853</v>
      </c>
      <c r="L29" s="2">
        <f>440*(2^10)^(1/12)</f>
        <v>783.99087196349853</v>
      </c>
      <c r="M29" s="2"/>
      <c r="N29" s="2">
        <f>440*(2^10)^(1/12)</f>
        <v>783.99087196349853</v>
      </c>
      <c r="O29" s="2">
        <f>440*(2^10)^(1/12)</f>
        <v>783.99087196349853</v>
      </c>
      <c r="P29" s="2"/>
      <c r="R29" s="5"/>
    </row>
    <row r="30" spans="1:19" x14ac:dyDescent="0.25">
      <c r="A30" s="1" t="s">
        <v>21</v>
      </c>
      <c r="B30" s="2"/>
      <c r="C30" s="2"/>
      <c r="D30" s="2">
        <f>440*(2^11)^(1/12)</f>
        <v>830.60939515989025</v>
      </c>
      <c r="E30" s="2">
        <f>440*(2^11)^(1/12)</f>
        <v>830.60939515989025</v>
      </c>
      <c r="F30" s="2"/>
      <c r="G30" s="2">
        <f>440*(2^11)^(1/12)</f>
        <v>830.60939515989025</v>
      </c>
      <c r="H30" s="2">
        <f>440*(2^11)^(1/12)</f>
        <v>830.60939515989025</v>
      </c>
      <c r="I30" s="2">
        <f>440*(2^11)^(1/12)</f>
        <v>830.60939515989025</v>
      </c>
      <c r="J30" s="2">
        <f>440*(2^11)^(1/12)</f>
        <v>830.60939515989025</v>
      </c>
      <c r="K30" s="2">
        <f>440*(2^11)^(1/12)</f>
        <v>830.60939515989025</v>
      </c>
      <c r="L30" s="2"/>
      <c r="M30" s="2">
        <f>440*(2^11)^(1/12)</f>
        <v>830.60939515989025</v>
      </c>
      <c r="N30" s="2">
        <f>440*(2^11)^(1/12)</f>
        <v>830.60939515989025</v>
      </c>
      <c r="O30" s="2"/>
      <c r="P30" s="2">
        <f>440*(2^11)^(1/12)</f>
        <v>830.60939515989025</v>
      </c>
      <c r="R30" s="5"/>
    </row>
    <row r="31" spans="1:19" x14ac:dyDescent="0.25">
      <c r="A31" s="6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R31" s="5"/>
    </row>
    <row r="32" spans="1:19" ht="27" customHeight="1" x14ac:dyDescent="0.25">
      <c r="B32" s="5"/>
    </row>
    <row r="33" spans="3:3" ht="18" customHeight="1" x14ac:dyDescent="0.25">
      <c r="C33" t="s">
        <v>27</v>
      </c>
    </row>
    <row r="48" spans="3:3" ht="29.45" customHeight="1" x14ac:dyDescent="0.25"/>
  </sheetData>
  <mergeCells count="2">
    <mergeCell ref="A1:P1"/>
    <mergeCell ref="A17:P17"/>
  </mergeCells>
  <pageMargins left="0.7" right="0.7" top="0.75" bottom="0.75" header="0.3" footer="0.3"/>
  <pageSetup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Productivity Station</cp:lastModifiedBy>
  <cp:lastPrinted>2012-09-17T05:30:46Z</cp:lastPrinted>
  <dcterms:created xsi:type="dcterms:W3CDTF">2012-09-16T14:17:13Z</dcterms:created>
  <dcterms:modified xsi:type="dcterms:W3CDTF">2019-02-27T07:21:04Z</dcterms:modified>
</cp:coreProperties>
</file>