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I:\BW Code\BD Script\data\"/>
    </mc:Choice>
  </mc:AlternateContent>
  <xr:revisionPtr revIDLastSave="0" documentId="13_ncr:1_{D73F8A5D-D0D9-4A75-8A08-0F331FAE7D2E}" xr6:coauthVersionLast="47" xr6:coauthVersionMax="47" xr10:uidLastSave="{00000000-0000-0000-0000-000000000000}"/>
  <bookViews>
    <workbookView xWindow="9750" yWindow="4110" windowWidth="43200" windowHeight="23220" xr2:uid="{00000000-000D-0000-FFFF-FFFF00000000}"/>
  </bookViews>
  <sheets>
    <sheet name="Key Stats" sheetId="10" r:id="rId1"/>
    <sheet name="Vintage" sheetId="8" r:id="rId2"/>
    <sheet name="Credit Risk Tables" sheetId="7" r:id="rId3"/>
    <sheet name="Credit Ratings" sheetId="6" r:id="rId4"/>
    <sheet name="Postion Level" sheetId="2" r:id="rId5"/>
    <sheet name="Risk Rating Movement" sheetId="9" r:id="rId6"/>
  </sheets>
  <calcPr calcId="191029" calcMode="manual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7" l="1"/>
  <c r="AN95" i="7" l="1"/>
  <c r="AP95" i="7" l="1"/>
  <c r="AQ95" i="7" s="1"/>
  <c r="C2" i="2"/>
  <c r="E6" i="2"/>
  <c r="F10" i="7"/>
  <c r="AS82" i="7"/>
  <c r="C131" i="2" l="1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22" i="7"/>
  <c r="C21" i="7"/>
  <c r="F5" i="7"/>
  <c r="F6" i="7"/>
  <c r="G4" i="7"/>
  <c r="F7" i="7"/>
  <c r="J4" i="7"/>
  <c r="F9" i="7"/>
  <c r="F8" i="7"/>
  <c r="B28" i="10"/>
  <c r="B26" i="10"/>
  <c r="B25" i="10"/>
  <c r="B24" i="10"/>
  <c r="B23" i="10"/>
  <c r="B22" i="10"/>
  <c r="A28" i="10"/>
  <c r="A27" i="10"/>
  <c r="A26" i="10"/>
  <c r="A25" i="10"/>
  <c r="A24" i="10"/>
  <c r="A23" i="10"/>
  <c r="A22" i="10"/>
  <c r="B17" i="10"/>
  <c r="B15" i="10"/>
  <c r="B14" i="10"/>
  <c r="B13" i="10"/>
  <c r="B10" i="10"/>
  <c r="B8" i="10"/>
  <c r="B7" i="10"/>
  <c r="B6" i="10"/>
  <c r="I4" i="7"/>
  <c r="C15" i="7" l="1"/>
  <c r="O4" i="7"/>
  <c r="BU75" i="7"/>
  <c r="C35" i="7"/>
  <c r="AM78" i="7"/>
  <c r="AM79" i="7"/>
  <c r="C18" i="7" l="1"/>
  <c r="Q6" i="7" s="1"/>
  <c r="M6" i="7" s="1"/>
  <c r="F4" i="7"/>
  <c r="AM82" i="7" s="1"/>
  <c r="M5" i="7"/>
  <c r="D9" i="7" l="1"/>
  <c r="D7" i="7"/>
  <c r="B253" i="2" s="1"/>
  <c r="D8" i="7"/>
  <c r="B18" i="7"/>
  <c r="D6" i="7"/>
  <c r="H4" i="7"/>
  <c r="AM75" i="7"/>
  <c r="AM74" i="7" l="1"/>
  <c r="B19" i="10" s="1"/>
  <c r="I17" i="7"/>
  <c r="C27" i="7"/>
  <c r="C30" i="7" s="1"/>
  <c r="C23" i="7"/>
  <c r="AT60" i="7"/>
  <c r="P6" i="7" l="1"/>
  <c r="L45" i="9"/>
  <c r="L46" i="9"/>
  <c r="L47" i="9"/>
  <c r="L44" i="9"/>
  <c r="I45" i="9"/>
  <c r="I46" i="9"/>
  <c r="I44" i="9"/>
  <c r="T35" i="9"/>
  <c r="T34" i="9"/>
  <c r="T33" i="9"/>
  <c r="T32" i="9"/>
  <c r="P35" i="9"/>
  <c r="P34" i="9"/>
  <c r="P33" i="9"/>
  <c r="P32" i="9"/>
  <c r="T25" i="9"/>
  <c r="T24" i="9"/>
  <c r="T23" i="9"/>
  <c r="P25" i="9"/>
  <c r="P24" i="9"/>
  <c r="P23" i="9"/>
  <c r="H24" i="9"/>
  <c r="H25" i="9"/>
  <c r="AJ89" i="7"/>
  <c r="M4" i="7" l="1"/>
  <c r="AD78" i="7" l="1"/>
  <c r="E20" i="9" l="1"/>
  <c r="L25" i="9"/>
  <c r="L24" i="9"/>
  <c r="L23" i="9"/>
  <c r="L33" i="9"/>
  <c r="L34" i="9"/>
  <c r="L35" i="9"/>
  <c r="L32" i="9"/>
  <c r="E41" i="9"/>
  <c r="E29" i="9"/>
  <c r="AP49" i="7" l="1"/>
  <c r="B27" i="10" s="1"/>
  <c r="H33" i="9" l="1"/>
  <c r="H34" i="9"/>
  <c r="H35" i="9"/>
  <c r="H32" i="9"/>
  <c r="H23" i="9" l="1"/>
  <c r="AQ82" i="7" l="1"/>
  <c r="AJ43" i="7" l="1"/>
  <c r="AP82" i="7" l="1"/>
  <c r="AT82" i="7"/>
  <c r="AS84" i="7" s="1"/>
  <c r="K4" i="7" l="1"/>
  <c r="B12" i="10" s="1"/>
  <c r="AO64" i="7" l="1"/>
  <c r="AP64" i="7" s="1"/>
  <c r="AP63" i="7"/>
  <c r="AP66" i="7"/>
  <c r="AP58" i="7"/>
  <c r="AP59" i="7"/>
  <c r="AP57" i="7"/>
  <c r="AP56" i="7"/>
  <c r="C11" i="6" l="1"/>
  <c r="B11" i="6"/>
  <c r="F285" i="2" l="1"/>
  <c r="F283" i="2"/>
  <c r="F282" i="2"/>
  <c r="P315" i="2" l="1"/>
  <c r="Q294" i="2" s="1"/>
  <c r="Q314" i="2" l="1"/>
  <c r="Q309" i="2"/>
  <c r="Q301" i="2"/>
  <c r="Q308" i="2"/>
  <c r="Q300" i="2"/>
  <c r="Q307" i="2"/>
  <c r="Q299" i="2"/>
  <c r="Q293" i="2"/>
  <c r="Q306" i="2"/>
  <c r="Q298" i="2"/>
  <c r="Q313" i="2"/>
  <c r="Q305" i="2"/>
  <c r="Q297" i="2"/>
  <c r="Q312" i="2"/>
  <c r="Q304" i="2"/>
  <c r="Q296" i="2"/>
  <c r="Q311" i="2"/>
  <c r="Q303" i="2"/>
  <c r="Q295" i="2"/>
  <c r="Q310" i="2"/>
  <c r="Q302" i="2"/>
  <c r="D4" i="7" l="1"/>
  <c r="B18" i="10"/>
  <c r="B4" i="7"/>
  <c r="Q4" i="7"/>
  <c r="B9" i="10" s="1"/>
  <c r="C34" i="7"/>
  <c r="P4" i="7" s="1"/>
  <c r="S16" i="7"/>
  <c r="B11" i="10" s="1"/>
  <c r="B251" i="2"/>
  <c r="B254" i="2"/>
  <c r="D10" i="7"/>
  <c r="B255" i="2" s="1"/>
  <c r="D5" i="7"/>
  <c r="B252" i="2" s="1"/>
</calcChain>
</file>

<file path=xl/sharedStrings.xml><?xml version="1.0" encoding="utf-8"?>
<sst xmlns="http://schemas.openxmlformats.org/spreadsheetml/2006/main" count="776" uniqueCount="214">
  <si>
    <t>CMBS F1</t>
  </si>
  <si>
    <t>CMBS 2.0/3.0 IG F1</t>
  </si>
  <si>
    <t>CD 2017-CD3 C</t>
  </si>
  <si>
    <t>12515GAH0</t>
  </si>
  <si>
    <t>CFCRE 2016-C6 D</t>
  </si>
  <si>
    <t>12532AAA7</t>
  </si>
  <si>
    <t>CFCRE 2017-C8 C</t>
  </si>
  <si>
    <t>12532CBD6</t>
  </si>
  <si>
    <t>COMM 2014-CR17 C</t>
  </si>
  <si>
    <t>12631DBG7</t>
  </si>
  <si>
    <t>COMM 2015-LC23 E</t>
  </si>
  <si>
    <t>12636FAN3</t>
  </si>
  <si>
    <t>DBJPM 2016-C3 B</t>
  </si>
  <si>
    <t>23312VAJ5</t>
  </si>
  <si>
    <t>GSMS 2015-GC34 C</t>
  </si>
  <si>
    <t>36250VAL6</t>
  </si>
  <si>
    <t>GSMS 2015-GC34 D</t>
  </si>
  <si>
    <t>36250VAM4</t>
  </si>
  <si>
    <t>JPMBB 2016-C1 D1</t>
  </si>
  <si>
    <t>46645LAC1</t>
  </si>
  <si>
    <t>JPMCC 2016-JP3 C</t>
  </si>
  <si>
    <t>46590RAL3</t>
  </si>
  <si>
    <t>AIRCRAFT F1</t>
  </si>
  <si>
    <t>3.0 SENIOR ABS F1</t>
  </si>
  <si>
    <t>WAAV 2017-1A A</t>
  </si>
  <si>
    <t>94353WAA3</t>
  </si>
  <si>
    <t>WFRBS 2012-C10 D</t>
  </si>
  <si>
    <t>92890NAE9</t>
  </si>
  <si>
    <t>WFRBS 2014-C22 D</t>
  </si>
  <si>
    <t>92890KAJ4</t>
  </si>
  <si>
    <t>Row Labels</t>
  </si>
  <si>
    <t>Grand Total</t>
  </si>
  <si>
    <t>Sum of Admin Net MV</t>
  </si>
  <si>
    <t>Money Market Accounts</t>
  </si>
  <si>
    <t>CMBS</t>
  </si>
  <si>
    <t>ABS</t>
  </si>
  <si>
    <t>Average</t>
  </si>
  <si>
    <t>BBB</t>
  </si>
  <si>
    <t>A</t>
  </si>
  <si>
    <t>B</t>
  </si>
  <si>
    <t>CCC</t>
  </si>
  <si>
    <t>Current Rating</t>
  </si>
  <si>
    <t>%</t>
  </si>
  <si>
    <t>Sum of %</t>
  </si>
  <si>
    <t>Currenty Rating</t>
  </si>
  <si>
    <t>Credit Risk Rating - Long MV %</t>
  </si>
  <si>
    <t>TRADABLE E NOTES F1</t>
  </si>
  <si>
    <t>12563MAA3</t>
  </si>
  <si>
    <t>CLAST 2017-1 E</t>
  </si>
  <si>
    <t>06541FBF5</t>
  </si>
  <si>
    <t>BANK 2017-BNK4 C</t>
  </si>
  <si>
    <t>12591YBH7</t>
  </si>
  <si>
    <t>COMM 2014-UBS3 C</t>
  </si>
  <si>
    <t>12593YAL7</t>
  </si>
  <si>
    <t>COMM 2016-CR28 E</t>
  </si>
  <si>
    <t>46642NBK1</t>
  </si>
  <si>
    <t>JPMBB 2014-C22 C</t>
  </si>
  <si>
    <t>46590KAL8</t>
  </si>
  <si>
    <t>JPMCC 2015-JP1 D</t>
  </si>
  <si>
    <t>CMBS 2.0/3.0 NON-IG F1</t>
  </si>
  <si>
    <t>46646RAC7</t>
  </si>
  <si>
    <t>JPMDB 2016-C4 E</t>
  </si>
  <si>
    <t>61764XAN5</t>
  </si>
  <si>
    <t>MSBAM 2015-C21 D</t>
  </si>
  <si>
    <t>Description</t>
  </si>
  <si>
    <t>Long MV</t>
  </si>
  <si>
    <t>-</t>
  </si>
  <si>
    <t>Related WAL Estimate</t>
  </si>
  <si>
    <t>Implied Yield Estimate</t>
  </si>
  <si>
    <t>YTW - Extension Risk</t>
  </si>
  <si>
    <t>0 CDR / 0 CPY (Default/Prepay)</t>
  </si>
  <si>
    <t>AGGREGATE</t>
  </si>
  <si>
    <t>Aggregate Leverage</t>
  </si>
  <si>
    <t>Leverage</t>
  </si>
  <si>
    <t>CLO Leverage</t>
  </si>
  <si>
    <t>ABS Leverage</t>
  </si>
  <si>
    <t>CMBS Leverage</t>
  </si>
  <si>
    <t>Short Exposure ($mm)</t>
  </si>
  <si>
    <t>Derivative MV ($mm)</t>
  </si>
  <si>
    <t>Repo MV ($mm)</t>
  </si>
  <si>
    <t>Bond Line Items</t>
  </si>
  <si>
    <t>Line Items</t>
  </si>
  <si>
    <t>Total (Net)</t>
  </si>
  <si>
    <t>Total (Gross)</t>
  </si>
  <si>
    <t>Cash</t>
  </si>
  <si>
    <t>Hedges</t>
  </si>
  <si>
    <t>% Floating Rate</t>
  </si>
  <si>
    <t>CUSIP %</t>
  </si>
  <si>
    <t>Monthly Carry ($mm)</t>
  </si>
  <si>
    <t>WA $ price</t>
  </si>
  <si>
    <t>CS'01</t>
  </si>
  <si>
    <t>Long MV ($mm)</t>
  </si>
  <si>
    <t>Unrealized Trading Gain/Loss</t>
  </si>
  <si>
    <t>Realized Trading Gain/Loss</t>
  </si>
  <si>
    <t xml:space="preserve"> </t>
  </si>
  <si>
    <t>Sector</t>
  </si>
  <si>
    <t>Gain/Loss vs Income</t>
  </si>
  <si>
    <t>Monthly Sector Attribution</t>
  </si>
  <si>
    <t>Monthly Performance Attrtibution</t>
  </si>
  <si>
    <t>Buys</t>
  </si>
  <si>
    <t>Sells</t>
  </si>
  <si>
    <t>Aggregate</t>
  </si>
  <si>
    <t>Vintage</t>
  </si>
  <si>
    <t>Recovery at Base Scenario</t>
  </si>
  <si>
    <t>Recovery at Stress Scenario</t>
  </si>
  <si>
    <t>PAR</t>
  </si>
  <si>
    <t>Maturity $ px &gt; Present $ px</t>
  </si>
  <si>
    <t>Maturity $ px &lt; Present $ px</t>
  </si>
  <si>
    <t>% Last Month</t>
  </si>
  <si>
    <t>% This Month</t>
  </si>
  <si>
    <t>AAA</t>
  </si>
  <si>
    <t xml:space="preserve">AA </t>
  </si>
  <si>
    <t xml:space="preserve">BB </t>
  </si>
  <si>
    <t>NR</t>
  </si>
  <si>
    <t>Yield Estimate based on Monthly Marks</t>
  </si>
  <si>
    <t>`</t>
  </si>
  <si>
    <t>PM Probability-Weighted Estimate</t>
  </si>
  <si>
    <t>No Impairment Risk in Base/Stress, i.e. $100 | $100</t>
  </si>
  <si>
    <t>No Impairment Risk in Base/Stress  Final MV &gt; Present MV, i.e. $100 | $90 with mark at $80</t>
  </si>
  <si>
    <t>No Impairment Risk in Base/Stress Final MV &lt; Present MV, i.e. $100 | $50 with mark at $80</t>
  </si>
  <si>
    <t>Impairment Risk in Base: Final MV &gt; Present MV / Stress Final MV &lt; Present MV, i.e. $90| $50 with mark at $80</t>
  </si>
  <si>
    <t>Impairment Risk in Base: Final MV &lt; Present MV / Stress Final MV &lt; Present MV, i.e. $60 | $30 with mark at $80</t>
  </si>
  <si>
    <t>Short MV ($mm)</t>
  </si>
  <si>
    <t>HEDGES</t>
  </si>
  <si>
    <t>Trading PnL</t>
  </si>
  <si>
    <t>ST</t>
  </si>
  <si>
    <t>Beginning NAV</t>
  </si>
  <si>
    <t>Realized MTM</t>
  </si>
  <si>
    <t>Unrealized MTM</t>
  </si>
  <si>
    <t>Net</t>
  </si>
  <si>
    <t>Repo MV</t>
  </si>
  <si>
    <t>Repo</t>
  </si>
  <si>
    <t>Money Market</t>
  </si>
  <si>
    <t>Feb-1`</t>
  </si>
  <si>
    <t>Income Cash Flow Gain/Loss</t>
  </si>
  <si>
    <t>Notes</t>
  </si>
  <si>
    <t>Change</t>
  </si>
  <si>
    <t>Prev Month</t>
  </si>
  <si>
    <t>Last</t>
  </si>
  <si>
    <t>Previous</t>
  </si>
  <si>
    <t>Latest</t>
  </si>
  <si>
    <t>Stress Recovery</t>
  </si>
  <si>
    <t>Base Recovery</t>
  </si>
  <si>
    <t>ME Mark</t>
  </si>
  <si>
    <t>Risk Ratings</t>
  </si>
  <si>
    <t>Upgrades</t>
  </si>
  <si>
    <t>Downgrades</t>
  </si>
  <si>
    <t>Risk Rating</t>
  </si>
  <si>
    <t>MV</t>
  </si>
  <si>
    <t>Display ID</t>
  </si>
  <si>
    <t>Sub Strategy</t>
  </si>
  <si>
    <t>Strategy</t>
  </si>
  <si>
    <t>New Positions</t>
  </si>
  <si>
    <t xml:space="preserve">% Last Month </t>
  </si>
  <si>
    <t>Carry</t>
  </si>
  <si>
    <t>SASB</t>
  </si>
  <si>
    <t>Trading Monitor</t>
  </si>
  <si>
    <t>JPMDB 2016-C4 D (46646RAB9)</t>
  </si>
  <si>
    <t>DV01</t>
  </si>
  <si>
    <t>3.0 MEZZ ABS F1</t>
  </si>
  <si>
    <t>Purchase MV ($ mm)</t>
  </si>
  <si>
    <t>Sale MV ($ mm)</t>
  </si>
  <si>
    <t>MSBAM 2015-C21 D (61764XAN5)</t>
  </si>
  <si>
    <t>COMM 2019-GC44 F (12655TAL3)</t>
  </si>
  <si>
    <t>WFRBS 2014-C21 E (92939FAG4)</t>
  </si>
  <si>
    <t>WFCM 2017-RC1 D (95001FAC9)</t>
  </si>
  <si>
    <t>COMM 2014-UBS4 C (12591QAW2)</t>
  </si>
  <si>
    <t>BANK 2017-BNK4 E (06541FAL3)</t>
  </si>
  <si>
    <t>COMM 2014-CR21 D (12592RAL3)</t>
  </si>
  <si>
    <t>WFCM 2015-C29 D (94989KBC6)</t>
  </si>
  <si>
    <t>COMM 2014-LC17 E (12592MAQ3)</t>
  </si>
  <si>
    <t>WFCM 2016-LC25 F (95000JAG3)</t>
  </si>
  <si>
    <t>RPTOR 2019-1 A</t>
  </si>
  <si>
    <t>CLAST 2017-1R A</t>
  </si>
  <si>
    <t>CLAST 2017-1R B</t>
  </si>
  <si>
    <t xml:space="preserve">Increased the stress loss on North Point Business Center (OF, UTAH); it's for sale. </t>
  </si>
  <si>
    <t xml:space="preserve">Increased the stress loss on 1 Kaiser Plaza, (OF, Oakland CA) after speaking to broker in the area. </t>
  </si>
  <si>
    <t>DC Office is 8.07% of the Deal, Pentagon Center another 6.46%,  large 26% base loss written in</t>
  </si>
  <si>
    <t>Short Term</t>
  </si>
  <si>
    <t>Currency</t>
  </si>
  <si>
    <t>Repo Line Items</t>
  </si>
  <si>
    <t>Portfolio</t>
  </si>
  <si>
    <t>Exposure/Financing Monitor</t>
  </si>
  <si>
    <t>Non-CUSIP</t>
  </si>
  <si>
    <t>Book</t>
  </si>
  <si>
    <t>Cash Bond Risk Metrics</t>
  </si>
  <si>
    <t>SASB Income</t>
  </si>
  <si>
    <t>Original Rating (Issuance of Bond)</t>
  </si>
  <si>
    <t>USTs MV ($mm)</t>
  </si>
  <si>
    <t>MONEY MARKET</t>
  </si>
  <si>
    <t>CASH EQUIV*</t>
  </si>
  <si>
    <t>NAV ($mm)</t>
  </si>
  <si>
    <t>*Inclusive of Settlements post Month-End &amp; Short Proceeds</t>
  </si>
  <si>
    <t>Average Yield</t>
  </si>
  <si>
    <t>WAL</t>
  </si>
  <si>
    <t>% IG</t>
  </si>
  <si>
    <t>Floating Rate %</t>
  </si>
  <si>
    <t>% Risk Rating 1</t>
  </si>
  <si>
    <t>Monthly Carry</t>
  </si>
  <si>
    <t>ABS Line Items</t>
  </si>
  <si>
    <t>CMBS Line Items</t>
  </si>
  <si>
    <t>CLO Line Items</t>
  </si>
  <si>
    <t>Average Holding Size</t>
  </si>
  <si>
    <t>Top 10% Concentration</t>
  </si>
  <si>
    <t>CLO</t>
  </si>
  <si>
    <t>YTD Return</t>
  </si>
  <si>
    <t>Monthly Return</t>
  </si>
  <si>
    <t>Annualized Return</t>
  </si>
  <si>
    <t>AUM</t>
  </si>
  <si>
    <t>Total Leverage</t>
  </si>
  <si>
    <t>CLO F1</t>
  </si>
  <si>
    <t>CLO Margin Loan</t>
  </si>
  <si>
    <t>CLO Long MV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</si>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</sst>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&quot;$&quot;#,##0.00"/>
    <numFmt numFmtId="167" formatCode="0.000%"/>
    <numFmt numFmtId="168" formatCode="0.00_);[Red]\(0.00\)"/>
    <numFmt numFmtId="169" formatCode="0_);[Red]\(0\)"/>
    <numFmt numFmtId="170" formatCode="&quot;$&quot;#,##0.0_);[Red]\(&quot;$&quot;#,##0.0\)"/>
  </numFmts>
  <fonts count="4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356170"/>
      <name val="Arial"/>
      <family val="2"/>
    </font>
    <font>
      <sz val="10"/>
      <color rgb="FF35617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sz val="12"/>
      <color theme="2"/>
      <name val="Calibri"/>
      <family val="2"/>
      <scheme val="minor"/>
    </font>
    <font>
      <b/>
      <sz val="10"/>
      <color rgb="FF006666"/>
      <name val="Arial"/>
      <family val="2"/>
    </font>
    <font>
      <sz val="10"/>
      <color rgb="FF006666"/>
      <name val="Arial"/>
      <family val="2"/>
    </font>
    <font>
      <sz val="10"/>
      <color rgb="FFFF0000"/>
      <name val="Arial"/>
      <family val="2"/>
    </font>
    <font>
      <sz val="10"/>
      <color theme="6" tint="0.79998168889431442"/>
      <name val="Arial"/>
      <family val="2"/>
    </font>
    <font>
      <b/>
      <i/>
      <sz val="10"/>
      <color theme="0"/>
      <name val="Arial"/>
      <family val="2"/>
    </font>
    <font>
      <b/>
      <u/>
      <sz val="10"/>
      <color theme="1"/>
      <name val="Arial"/>
      <family val="2"/>
    </font>
    <font>
      <b/>
      <sz val="10"/>
      <color theme="2"/>
      <name val="Arial"/>
      <family val="2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color rgb="FFEB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5617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F1DCD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9" fontId="15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310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14" fillId="0" borderId="0" xfId="2"/>
    <xf numFmtId="10" fontId="21" fillId="3" borderId="0" xfId="3" applyNumberFormat="1" applyFont="1" applyFill="1" applyBorder="1" applyAlignment="1">
      <alignment horizontal="center"/>
    </xf>
    <xf numFmtId="10" fontId="21" fillId="3" borderId="3" xfId="3" applyNumberFormat="1" applyFont="1" applyFill="1" applyBorder="1" applyAlignment="1">
      <alignment horizontal="center"/>
    </xf>
    <xf numFmtId="0" fontId="20" fillId="3" borderId="3" xfId="2" applyFont="1" applyFill="1" applyBorder="1" applyAlignment="1">
      <alignment horizontal="center"/>
    </xf>
    <xf numFmtId="8" fontId="23" fillId="3" borderId="3" xfId="3" applyNumberFormat="1" applyFont="1" applyFill="1" applyBorder="1"/>
    <xf numFmtId="0" fontId="18" fillId="3" borderId="8" xfId="2" applyFont="1" applyFill="1" applyBorder="1"/>
    <xf numFmtId="0" fontId="18" fillId="3" borderId="9" xfId="2" applyFont="1" applyFill="1" applyBorder="1"/>
    <xf numFmtId="0" fontId="18" fillId="3" borderId="10" xfId="2" applyFont="1" applyFill="1" applyBorder="1"/>
    <xf numFmtId="0" fontId="18" fillId="2" borderId="12" xfId="2" applyFont="1" applyFill="1" applyBorder="1"/>
    <xf numFmtId="0" fontId="18" fillId="2" borderId="0" xfId="2" applyFont="1" applyFill="1"/>
    <xf numFmtId="0" fontId="18" fillId="2" borderId="13" xfId="2" applyFont="1" applyFill="1" applyBorder="1"/>
    <xf numFmtId="0" fontId="18" fillId="4" borderId="12" xfId="2" applyFont="1" applyFill="1" applyBorder="1"/>
    <xf numFmtId="0" fontId="18" fillId="4" borderId="0" xfId="2" applyFont="1" applyFill="1"/>
    <xf numFmtId="10" fontId="18" fillId="4" borderId="13" xfId="2" applyNumberFormat="1" applyFont="1" applyFill="1" applyBorder="1"/>
    <xf numFmtId="10" fontId="18" fillId="4" borderId="0" xfId="2" applyNumberFormat="1" applyFont="1" applyFill="1"/>
    <xf numFmtId="2" fontId="18" fillId="4" borderId="12" xfId="2" applyNumberFormat="1" applyFont="1" applyFill="1" applyBorder="1" applyAlignment="1">
      <alignment horizontal="right"/>
    </xf>
    <xf numFmtId="10" fontId="25" fillId="4" borderId="13" xfId="2" applyNumberFormat="1" applyFont="1" applyFill="1" applyBorder="1" applyAlignment="1">
      <alignment horizontal="right"/>
    </xf>
    <xf numFmtId="10" fontId="18" fillId="4" borderId="12" xfId="2" applyNumberFormat="1" applyFont="1" applyFill="1" applyBorder="1"/>
    <xf numFmtId="0" fontId="18" fillId="4" borderId="2" xfId="2" applyFont="1" applyFill="1" applyBorder="1"/>
    <xf numFmtId="0" fontId="18" fillId="4" borderId="4" xfId="2" applyFont="1" applyFill="1" applyBorder="1"/>
    <xf numFmtId="0" fontId="18" fillId="4" borderId="0" xfId="2" applyFont="1" applyFill="1" applyAlignment="1">
      <alignment horizontal="center"/>
    </xf>
    <xf numFmtId="0" fontId="18" fillId="4" borderId="13" xfId="2" applyFont="1" applyFill="1" applyBorder="1"/>
    <xf numFmtId="0" fontId="18" fillId="4" borderId="11" xfId="2" applyFont="1" applyFill="1" applyBorder="1"/>
    <xf numFmtId="10" fontId="15" fillId="4" borderId="7" xfId="2" applyNumberFormat="1" applyFont="1" applyFill="1" applyBorder="1"/>
    <xf numFmtId="0" fontId="27" fillId="2" borderId="2" xfId="2" applyFont="1" applyFill="1" applyBorder="1"/>
    <xf numFmtId="0" fontId="18" fillId="3" borderId="0" xfId="2" applyFont="1" applyFill="1" applyAlignment="1">
      <alignment horizontal="center"/>
    </xf>
    <xf numFmtId="0" fontId="15" fillId="4" borderId="11" xfId="2" applyFont="1" applyFill="1" applyBorder="1"/>
    <xf numFmtId="0" fontId="27" fillId="2" borderId="4" xfId="2" applyFont="1" applyFill="1" applyBorder="1"/>
    <xf numFmtId="8" fontId="23" fillId="4" borderId="0" xfId="2" applyNumberFormat="1" applyFont="1" applyFill="1"/>
    <xf numFmtId="0" fontId="15" fillId="4" borderId="18" xfId="2" applyFont="1" applyFill="1" applyBorder="1"/>
    <xf numFmtId="0" fontId="27" fillId="2" borderId="6" xfId="2" applyFont="1" applyFill="1" applyBorder="1"/>
    <xf numFmtId="10" fontId="14" fillId="0" borderId="0" xfId="2" applyNumberFormat="1"/>
    <xf numFmtId="10" fontId="22" fillId="3" borderId="0" xfId="4" applyNumberFormat="1" applyFont="1" applyFill="1" applyBorder="1" applyAlignment="1"/>
    <xf numFmtId="0" fontId="22" fillId="3" borderId="4" xfId="2" applyFont="1" applyFill="1" applyBorder="1" applyAlignment="1">
      <alignment horizontal="left"/>
    </xf>
    <xf numFmtId="164" fontId="18" fillId="4" borderId="0" xfId="4" applyNumberFormat="1" applyFont="1" applyFill="1" applyBorder="1" applyAlignment="1">
      <alignment horizontal="center"/>
    </xf>
    <xf numFmtId="8" fontId="18" fillId="4" borderId="0" xfId="3" applyNumberFormat="1" applyFont="1" applyFill="1" applyBorder="1"/>
    <xf numFmtId="8" fontId="18" fillId="4" borderId="0" xfId="3" applyNumberFormat="1" applyFont="1" applyFill="1" applyBorder="1" applyAlignment="1">
      <alignment horizontal="center"/>
    </xf>
    <xf numFmtId="10" fontId="21" fillId="3" borderId="11" xfId="3" applyNumberFormat="1" applyFont="1" applyFill="1" applyBorder="1" applyAlignment="1">
      <alignment horizontal="center"/>
    </xf>
    <xf numFmtId="3" fontId="22" fillId="3" borderId="0" xfId="3" applyNumberFormat="1" applyFont="1" applyFill="1" applyBorder="1" applyAlignment="1"/>
    <xf numFmtId="10" fontId="29" fillId="3" borderId="0" xfId="3" applyNumberFormat="1" applyFont="1" applyFill="1" applyBorder="1" applyAlignment="1"/>
    <xf numFmtId="3" fontId="14" fillId="0" borderId="0" xfId="2" applyNumberFormat="1"/>
    <xf numFmtId="10" fontId="21" fillId="4" borderId="19" xfId="2" applyNumberFormat="1" applyFont="1" applyFill="1" applyBorder="1" applyAlignment="1">
      <alignment horizontal="center"/>
    </xf>
    <xf numFmtId="8" fontId="21" fillId="4" borderId="19" xfId="3" applyNumberFormat="1" applyFont="1" applyFill="1" applyBorder="1"/>
    <xf numFmtId="0" fontId="18" fillId="3" borderId="12" xfId="2" applyFont="1" applyFill="1" applyBorder="1" applyAlignment="1">
      <alignment horizontal="center"/>
    </xf>
    <xf numFmtId="0" fontId="18" fillId="3" borderId="13" xfId="2" applyFont="1" applyFill="1" applyBorder="1"/>
    <xf numFmtId="0" fontId="20" fillId="3" borderId="11" xfId="2" applyFont="1" applyFill="1" applyBorder="1" applyAlignment="1">
      <alignment horizontal="center"/>
    </xf>
    <xf numFmtId="0" fontId="26" fillId="2" borderId="16" xfId="2" applyFont="1" applyFill="1" applyBorder="1"/>
    <xf numFmtId="0" fontId="20" fillId="2" borderId="17" xfId="2" applyFont="1" applyFill="1" applyBorder="1"/>
    <xf numFmtId="8" fontId="23" fillId="3" borderId="11" xfId="3" applyNumberFormat="1" applyFont="1" applyFill="1" applyBorder="1"/>
    <xf numFmtId="8" fontId="14" fillId="0" borderId="0" xfId="2" applyNumberFormat="1"/>
    <xf numFmtId="0" fontId="18" fillId="4" borderId="1" xfId="2" applyFont="1" applyFill="1" applyBorder="1"/>
    <xf numFmtId="8" fontId="23" fillId="4" borderId="1" xfId="2" applyNumberFormat="1" applyFont="1" applyFill="1" applyBorder="1"/>
    <xf numFmtId="0" fontId="16" fillId="0" borderId="0" xfId="2" applyFont="1"/>
    <xf numFmtId="3" fontId="22" fillId="4" borderId="0" xfId="3" applyNumberFormat="1" applyFont="1" applyFill="1" applyBorder="1" applyAlignment="1"/>
    <xf numFmtId="0" fontId="14" fillId="4" borderId="13" xfId="2" applyFill="1" applyBorder="1"/>
    <xf numFmtId="2" fontId="18" fillId="4" borderId="0" xfId="4" applyNumberFormat="1" applyFont="1" applyFill="1" applyBorder="1" applyAlignment="1">
      <alignment horizontal="center"/>
    </xf>
    <xf numFmtId="0" fontId="18" fillId="3" borderId="11" xfId="2" applyFont="1" applyFill="1" applyBorder="1" applyAlignment="1">
      <alignment horizontal="center"/>
    </xf>
    <xf numFmtId="0" fontId="13" fillId="0" borderId="0" xfId="2" applyFont="1"/>
    <xf numFmtId="0" fontId="15" fillId="0" borderId="0" xfId="2" applyFont="1"/>
    <xf numFmtId="10" fontId="15" fillId="0" borderId="0" xfId="2" applyNumberFormat="1" applyFont="1"/>
    <xf numFmtId="8" fontId="18" fillId="4" borderId="11" xfId="3" applyNumberFormat="1" applyFont="1" applyFill="1" applyBorder="1"/>
    <xf numFmtId="0" fontId="13" fillId="4" borderId="11" xfId="2" applyFont="1" applyFill="1" applyBorder="1"/>
    <xf numFmtId="0" fontId="17" fillId="6" borderId="4" xfId="2" applyFont="1" applyFill="1" applyBorder="1"/>
    <xf numFmtId="0" fontId="17" fillId="6" borderId="2" xfId="2" applyFont="1" applyFill="1" applyBorder="1"/>
    <xf numFmtId="0" fontId="20" fillId="6" borderId="4" xfId="2" applyFont="1" applyFill="1" applyBorder="1"/>
    <xf numFmtId="0" fontId="20" fillId="6" borderId="11" xfId="2" applyFont="1" applyFill="1" applyBorder="1" applyAlignment="1">
      <alignment horizontal="center"/>
    </xf>
    <xf numFmtId="8" fontId="18" fillId="4" borderId="11" xfId="2" applyNumberFormat="1" applyFont="1" applyFill="1" applyBorder="1"/>
    <xf numFmtId="0" fontId="26" fillId="6" borderId="4" xfId="2" applyFont="1" applyFill="1" applyBorder="1"/>
    <xf numFmtId="0" fontId="20" fillId="6" borderId="2" xfId="2" applyFont="1" applyFill="1" applyBorder="1"/>
    <xf numFmtId="0" fontId="13" fillId="0" borderId="0" xfId="5"/>
    <xf numFmtId="10" fontId="13" fillId="0" borderId="0" xfId="5" applyNumberFormat="1"/>
    <xf numFmtId="0" fontId="13" fillId="0" borderId="0" xfId="5" applyAlignment="1">
      <alignment horizontal="left"/>
    </xf>
    <xf numFmtId="0" fontId="13" fillId="0" borderId="0" xfId="5" pivotButton="1"/>
    <xf numFmtId="0" fontId="14" fillId="4" borderId="0" xfId="2" applyFill="1"/>
    <xf numFmtId="10" fontId="31" fillId="4" borderId="0" xfId="4" applyNumberFormat="1" applyFont="1" applyFill="1" applyBorder="1" applyAlignment="1">
      <alignment horizontal="center"/>
    </xf>
    <xf numFmtId="3" fontId="31" fillId="4" borderId="0" xfId="3" applyNumberFormat="1" applyFont="1" applyFill="1" applyBorder="1" applyAlignment="1"/>
    <xf numFmtId="8" fontId="23" fillId="4" borderId="0" xfId="3" applyNumberFormat="1" applyFont="1" applyFill="1" applyBorder="1"/>
    <xf numFmtId="10" fontId="21" fillId="4" borderId="0" xfId="3" applyNumberFormat="1" applyFont="1" applyFill="1" applyBorder="1" applyAlignment="1">
      <alignment horizontal="center"/>
    </xf>
    <xf numFmtId="10" fontId="14" fillId="0" borderId="0" xfId="1" applyNumberFormat="1" applyFont="1"/>
    <xf numFmtId="0" fontId="33" fillId="4" borderId="5" xfId="2" applyFont="1" applyFill="1" applyBorder="1" applyAlignment="1">
      <alignment horizontal="center"/>
    </xf>
    <xf numFmtId="164" fontId="14" fillId="4" borderId="0" xfId="1" applyNumberFormat="1" applyFont="1" applyFill="1" applyBorder="1" applyAlignment="1">
      <alignment horizontal="center"/>
    </xf>
    <xf numFmtId="164" fontId="12" fillId="4" borderId="11" xfId="1" applyNumberFormat="1" applyFont="1" applyFill="1" applyBorder="1" applyAlignment="1">
      <alignment horizontal="center"/>
    </xf>
    <xf numFmtId="164" fontId="14" fillId="4" borderId="1" xfId="1" applyNumberFormat="1" applyFont="1" applyFill="1" applyBorder="1" applyAlignment="1">
      <alignment horizontal="center"/>
    </xf>
    <xf numFmtId="164" fontId="12" fillId="4" borderId="7" xfId="1" applyNumberFormat="1" applyFont="1" applyFill="1" applyBorder="1" applyAlignment="1">
      <alignment horizontal="center"/>
    </xf>
    <xf numFmtId="0" fontId="35" fillId="4" borderId="5" xfId="2" applyFont="1" applyFill="1" applyBorder="1" applyAlignment="1">
      <alignment horizontal="center"/>
    </xf>
    <xf numFmtId="0" fontId="35" fillId="4" borderId="18" xfId="2" applyFont="1" applyFill="1" applyBorder="1" applyAlignment="1">
      <alignment horizontal="center"/>
    </xf>
    <xf numFmtId="0" fontId="21" fillId="4" borderId="4" xfId="2" applyFont="1" applyFill="1" applyBorder="1"/>
    <xf numFmtId="10" fontId="21" fillId="4" borderId="0" xfId="2" applyNumberFormat="1" applyFont="1" applyFill="1" applyAlignment="1">
      <alignment horizontal="center"/>
    </xf>
    <xf numFmtId="10" fontId="21" fillId="4" borderId="11" xfId="2" applyNumberFormat="1" applyFont="1" applyFill="1" applyBorder="1" applyAlignment="1">
      <alignment horizontal="center"/>
    </xf>
    <xf numFmtId="165" fontId="18" fillId="4" borderId="11" xfId="4" applyNumberFormat="1" applyFont="1" applyFill="1" applyBorder="1" applyAlignment="1">
      <alignment horizontal="center"/>
    </xf>
    <xf numFmtId="164" fontId="18" fillId="4" borderId="11" xfId="4" applyNumberFormat="1" applyFont="1" applyFill="1" applyBorder="1" applyAlignment="1">
      <alignment horizontal="center"/>
    </xf>
    <xf numFmtId="164" fontId="18" fillId="4" borderId="7" xfId="4" applyNumberFormat="1" applyFont="1" applyFill="1" applyBorder="1"/>
    <xf numFmtId="0" fontId="18" fillId="8" borderId="0" xfId="2" applyFont="1" applyFill="1"/>
    <xf numFmtId="0" fontId="18" fillId="7" borderId="0" xfId="2" applyFont="1" applyFill="1"/>
    <xf numFmtId="0" fontId="34" fillId="4" borderId="6" xfId="2" applyFont="1" applyFill="1" applyBorder="1" applyAlignment="1">
      <alignment horizontal="center" wrapText="1"/>
    </xf>
    <xf numFmtId="38" fontId="18" fillId="4" borderId="0" xfId="3" applyNumberFormat="1" applyFont="1" applyFill="1" applyBorder="1" applyAlignment="1">
      <alignment horizontal="center"/>
    </xf>
    <xf numFmtId="0" fontId="11" fillId="0" borderId="0" xfId="2" applyFont="1"/>
    <xf numFmtId="0" fontId="36" fillId="0" borderId="0" xfId="0" applyFont="1"/>
    <xf numFmtId="16" fontId="14" fillId="0" borderId="0" xfId="2" applyNumberFormat="1"/>
    <xf numFmtId="167" fontId="14" fillId="0" borderId="0" xfId="1" applyNumberFormat="1" applyFont="1"/>
    <xf numFmtId="3" fontId="37" fillId="0" borderId="0" xfId="0" applyNumberFormat="1" applyFont="1"/>
    <xf numFmtId="38" fontId="21" fillId="4" borderId="19" xfId="3" applyNumberFormat="1" applyFont="1" applyFill="1" applyBorder="1" applyAlignment="1">
      <alignment horizontal="center"/>
    </xf>
    <xf numFmtId="0" fontId="18" fillId="4" borderId="4" xfId="2" applyFont="1" applyFill="1" applyBorder="1" applyAlignment="1">
      <alignment horizontal="left"/>
    </xf>
    <xf numFmtId="8" fontId="18" fillId="4" borderId="0" xfId="3" applyNumberFormat="1" applyFont="1" applyFill="1" applyBorder="1" applyAlignment="1">
      <alignment horizontal="right"/>
    </xf>
    <xf numFmtId="0" fontId="10" fillId="0" borderId="0" xfId="2" applyFont="1"/>
    <xf numFmtId="17" fontId="14" fillId="0" borderId="0" xfId="2" applyNumberFormat="1"/>
    <xf numFmtId="0" fontId="14" fillId="0" borderId="19" xfId="2" applyBorder="1"/>
    <xf numFmtId="0" fontId="21" fillId="4" borderId="14" xfId="2" applyFont="1" applyFill="1" applyBorder="1" applyAlignment="1">
      <alignment horizontal="left"/>
    </xf>
    <xf numFmtId="9" fontId="18" fillId="4" borderId="11" xfId="1" applyFont="1" applyFill="1" applyBorder="1"/>
    <xf numFmtId="1" fontId="18" fillId="4" borderId="23" xfId="2" applyNumberFormat="1" applyFont="1" applyFill="1" applyBorder="1"/>
    <xf numFmtId="10" fontId="18" fillId="4" borderId="23" xfId="2" applyNumberFormat="1" applyFont="1" applyFill="1" applyBorder="1"/>
    <xf numFmtId="8" fontId="18" fillId="4" borderId="23" xfId="2" applyNumberFormat="1" applyFont="1" applyFill="1" applyBorder="1"/>
    <xf numFmtId="8" fontId="18" fillId="4" borderId="22" xfId="2" applyNumberFormat="1" applyFont="1" applyFill="1" applyBorder="1"/>
    <xf numFmtId="0" fontId="9" fillId="0" borderId="0" xfId="2" applyFont="1"/>
    <xf numFmtId="164" fontId="14" fillId="4" borderId="11" xfId="1" applyNumberFormat="1" applyFont="1" applyFill="1" applyBorder="1" applyAlignment="1">
      <alignment horizontal="center"/>
    </xf>
    <xf numFmtId="164" fontId="14" fillId="4" borderId="7" xfId="1" applyNumberFormat="1" applyFont="1" applyFill="1" applyBorder="1" applyAlignment="1">
      <alignment horizontal="center"/>
    </xf>
    <xf numFmtId="10" fontId="0" fillId="0" borderId="0" xfId="1" applyNumberFormat="1" applyFont="1"/>
    <xf numFmtId="164" fontId="8" fillId="4" borderId="0" xfId="1" applyNumberFormat="1" applyFont="1" applyFill="1" applyBorder="1" applyAlignment="1">
      <alignment horizontal="center"/>
    </xf>
    <xf numFmtId="0" fontId="8" fillId="0" borderId="0" xfId="7"/>
    <xf numFmtId="2" fontId="8" fillId="4" borderId="0" xfId="7" applyNumberFormat="1" applyFill="1"/>
    <xf numFmtId="2" fontId="0" fillId="4" borderId="0" xfId="8" applyNumberFormat="1" applyFont="1" applyFill="1" applyBorder="1"/>
    <xf numFmtId="43" fontId="0" fillId="4" borderId="0" xfId="8" applyFont="1" applyFill="1" applyBorder="1"/>
    <xf numFmtId="0" fontId="8" fillId="4" borderId="0" xfId="7" applyFill="1"/>
    <xf numFmtId="168" fontId="8" fillId="4" borderId="0" xfId="7" applyNumberFormat="1" applyFill="1"/>
    <xf numFmtId="4" fontId="8" fillId="4" borderId="0" xfId="7" applyNumberFormat="1" applyFill="1"/>
    <xf numFmtId="2" fontId="8" fillId="4" borderId="7" xfId="7" applyNumberFormat="1" applyFill="1" applyBorder="1"/>
    <xf numFmtId="4" fontId="16" fillId="4" borderId="1" xfId="7" applyNumberFormat="1" applyFont="1" applyFill="1" applyBorder="1"/>
    <xf numFmtId="168" fontId="8" fillId="4" borderId="11" xfId="7" applyNumberFormat="1" applyFill="1" applyBorder="1"/>
    <xf numFmtId="0" fontId="39" fillId="9" borderId="11" xfId="7" applyFont="1" applyFill="1" applyBorder="1" applyAlignment="1">
      <alignment horizontal="center"/>
    </xf>
    <xf numFmtId="0" fontId="39" fillId="9" borderId="0" xfId="7" applyFont="1" applyFill="1" applyAlignment="1">
      <alignment horizontal="center"/>
    </xf>
    <xf numFmtId="0" fontId="39" fillId="9" borderId="0" xfId="7" applyFont="1" applyFill="1"/>
    <xf numFmtId="168" fontId="39" fillId="9" borderId="0" xfId="7" applyNumberFormat="1" applyFont="1" applyFill="1" applyAlignment="1">
      <alignment horizontal="center"/>
    </xf>
    <xf numFmtId="4" fontId="40" fillId="9" borderId="0" xfId="7" applyNumberFormat="1" applyFont="1" applyFill="1"/>
    <xf numFmtId="0" fontId="40" fillId="9" borderId="0" xfId="7" applyFont="1" applyFill="1"/>
    <xf numFmtId="2" fontId="8" fillId="4" borderId="11" xfId="7" applyNumberFormat="1" applyFill="1" applyBorder="1"/>
    <xf numFmtId="0" fontId="8" fillId="4" borderId="11" xfId="7" applyFill="1" applyBorder="1"/>
    <xf numFmtId="0" fontId="8" fillId="5" borderId="11" xfId="7" applyFill="1" applyBorder="1"/>
    <xf numFmtId="0" fontId="41" fillId="5" borderId="0" xfId="7" applyFont="1" applyFill="1" applyAlignment="1">
      <alignment horizontal="center"/>
    </xf>
    <xf numFmtId="0" fontId="41" fillId="5" borderId="0" xfId="7" applyFont="1" applyFill="1"/>
    <xf numFmtId="0" fontId="41" fillId="5" borderId="4" xfId="7" applyFont="1" applyFill="1" applyBorder="1"/>
    <xf numFmtId="0" fontId="40" fillId="9" borderId="18" xfId="7" applyFont="1" applyFill="1" applyBorder="1"/>
    <xf numFmtId="0" fontId="40" fillId="9" borderId="5" xfId="7" applyFont="1" applyFill="1" applyBorder="1"/>
    <xf numFmtId="0" fontId="40" fillId="5" borderId="4" xfId="7" applyFont="1" applyFill="1" applyBorder="1"/>
    <xf numFmtId="0" fontId="40" fillId="5" borderId="0" xfId="7" applyFont="1" applyFill="1"/>
    <xf numFmtId="4" fontId="40" fillId="5" borderId="0" xfId="7" applyNumberFormat="1" applyFont="1" applyFill="1"/>
    <xf numFmtId="0" fontId="40" fillId="5" borderId="0" xfId="7" applyFont="1" applyFill="1" applyAlignment="1">
      <alignment horizontal="center"/>
    </xf>
    <xf numFmtId="0" fontId="40" fillId="5" borderId="11" xfId="7" applyFont="1" applyFill="1" applyBorder="1" applyAlignment="1">
      <alignment horizontal="center"/>
    </xf>
    <xf numFmtId="2" fontId="40" fillId="5" borderId="0" xfId="7" applyNumberFormat="1" applyFont="1" applyFill="1" applyAlignment="1">
      <alignment horizontal="center"/>
    </xf>
    <xf numFmtId="164" fontId="18" fillId="4" borderId="0" xfId="3" applyNumberFormat="1" applyFont="1" applyFill="1" applyBorder="1"/>
    <xf numFmtId="164" fontId="18" fillId="4" borderId="0" xfId="3" applyNumberFormat="1" applyFont="1" applyFill="1" applyBorder="1" applyAlignment="1">
      <alignment horizontal="right"/>
    </xf>
    <xf numFmtId="10" fontId="18" fillId="4" borderId="1" xfId="2" applyNumberFormat="1" applyFont="1" applyFill="1" applyBorder="1" applyAlignment="1">
      <alignment horizontal="right"/>
    </xf>
    <xf numFmtId="4" fontId="16" fillId="4" borderId="0" xfId="7" applyNumberFormat="1" applyFont="1" applyFill="1"/>
    <xf numFmtId="164" fontId="8" fillId="4" borderId="11" xfId="1" applyNumberFormat="1" applyFont="1" applyFill="1" applyBorder="1" applyAlignment="1">
      <alignment horizontal="center"/>
    </xf>
    <xf numFmtId="0" fontId="42" fillId="9" borderId="6" xfId="7" applyFont="1" applyFill="1" applyBorder="1"/>
    <xf numFmtId="0" fontId="7" fillId="5" borderId="0" xfId="7" applyFont="1" applyFill="1"/>
    <xf numFmtId="0" fontId="7" fillId="4" borderId="4" xfId="7" applyFont="1" applyFill="1" applyBorder="1"/>
    <xf numFmtId="0" fontId="7" fillId="4" borderId="0" xfId="7" applyFont="1" applyFill="1"/>
    <xf numFmtId="4" fontId="7" fillId="4" borderId="0" xfId="7" applyNumberFormat="1" applyFont="1" applyFill="1"/>
    <xf numFmtId="0" fontId="7" fillId="0" borderId="4" xfId="0" applyFont="1" applyBorder="1"/>
    <xf numFmtId="0" fontId="7" fillId="4" borderId="0" xfId="0" applyFont="1" applyFill="1"/>
    <xf numFmtId="0" fontId="42" fillId="9" borderId="4" xfId="7" applyFont="1" applyFill="1" applyBorder="1"/>
    <xf numFmtId="169" fontId="7" fillId="4" borderId="0" xfId="7" applyNumberFormat="1" applyFont="1" applyFill="1"/>
    <xf numFmtId="2" fontId="7" fillId="4" borderId="0" xfId="7" applyNumberFormat="1" applyFont="1" applyFill="1"/>
    <xf numFmtId="168" fontId="7" fillId="4" borderId="0" xfId="7" applyNumberFormat="1" applyFont="1" applyFill="1"/>
    <xf numFmtId="43" fontId="7" fillId="4" borderId="0" xfId="8" applyFont="1" applyFill="1" applyBorder="1"/>
    <xf numFmtId="2" fontId="7" fillId="4" borderId="0" xfId="8" applyNumberFormat="1" applyFont="1" applyFill="1" applyBorder="1"/>
    <xf numFmtId="0" fontId="42" fillId="5" borderId="4" xfId="7" applyFont="1" applyFill="1" applyBorder="1"/>
    <xf numFmtId="0" fontId="7" fillId="4" borderId="2" xfId="7" applyFont="1" applyFill="1" applyBorder="1"/>
    <xf numFmtId="0" fontId="7" fillId="4" borderId="1" xfId="7" applyFont="1" applyFill="1" applyBorder="1"/>
    <xf numFmtId="2" fontId="7" fillId="4" borderId="1" xfId="7" applyNumberFormat="1" applyFont="1" applyFill="1" applyBorder="1"/>
    <xf numFmtId="168" fontId="7" fillId="4" borderId="1" xfId="7" applyNumberFormat="1" applyFont="1" applyFill="1" applyBorder="1"/>
    <xf numFmtId="43" fontId="7" fillId="4" borderId="1" xfId="8" applyFont="1" applyFill="1" applyBorder="1"/>
    <xf numFmtId="2" fontId="7" fillId="4" borderId="1" xfId="8" applyNumberFormat="1" applyFont="1" applyFill="1" applyBorder="1"/>
    <xf numFmtId="168" fontId="6" fillId="4" borderId="0" xfId="7" applyNumberFormat="1" applyFont="1" applyFill="1"/>
    <xf numFmtId="43" fontId="6" fillId="4" borderId="0" xfId="8" applyFont="1" applyFill="1" applyBorder="1" applyAlignment="1">
      <alignment horizontal="center"/>
    </xf>
    <xf numFmtId="168" fontId="6" fillId="4" borderId="0" xfId="7" applyNumberFormat="1" applyFont="1" applyFill="1" applyAlignment="1">
      <alignment horizontal="center"/>
    </xf>
    <xf numFmtId="43" fontId="7" fillId="4" borderId="0" xfId="8" applyFont="1" applyFill="1" applyBorder="1" applyAlignment="1">
      <alignment horizontal="center"/>
    </xf>
    <xf numFmtId="2" fontId="6" fillId="4" borderId="0" xfId="8" applyNumberFormat="1" applyFont="1" applyFill="1" applyBorder="1" applyAlignment="1">
      <alignment horizontal="center"/>
    </xf>
    <xf numFmtId="2" fontId="6" fillId="4" borderId="0" xfId="7" applyNumberFormat="1" applyFont="1" applyFill="1" applyAlignment="1">
      <alignment horizontal="center"/>
    </xf>
    <xf numFmtId="0" fontId="43" fillId="0" borderId="0" xfId="0" applyFont="1"/>
    <xf numFmtId="0" fontId="6" fillId="4" borderId="4" xfId="7" applyFont="1" applyFill="1" applyBorder="1"/>
    <xf numFmtId="0" fontId="6" fillId="4" borderId="0" xfId="7" applyFont="1" applyFill="1"/>
    <xf numFmtId="3" fontId="44" fillId="0" borderId="0" xfId="0" applyNumberFormat="1" applyFont="1" applyAlignment="1">
      <alignment horizontal="right" vertical="center"/>
    </xf>
    <xf numFmtId="3" fontId="44" fillId="10" borderId="0" xfId="0" applyNumberFormat="1" applyFont="1" applyFill="1" applyAlignment="1">
      <alignment horizontal="right" vertical="center"/>
    </xf>
    <xf numFmtId="164" fontId="18" fillId="4" borderId="7" xfId="1" applyNumberFormat="1" applyFont="1" applyFill="1" applyBorder="1"/>
    <xf numFmtId="164" fontId="18" fillId="4" borderId="11" xfId="1" applyNumberFormat="1" applyFont="1" applyFill="1" applyBorder="1"/>
    <xf numFmtId="0" fontId="20" fillId="0" borderId="0" xfId="2" applyFont="1"/>
    <xf numFmtId="0" fontId="26" fillId="0" borderId="0" xfId="2" applyFont="1"/>
    <xf numFmtId="0" fontId="18" fillId="0" borderId="0" xfId="2" applyFont="1"/>
    <xf numFmtId="0" fontId="18" fillId="0" borderId="0" xfId="2" applyFont="1" applyAlignment="1">
      <alignment horizontal="center"/>
    </xf>
    <xf numFmtId="0" fontId="21" fillId="0" borderId="0" xfId="2" applyFont="1"/>
    <xf numFmtId="8" fontId="21" fillId="0" borderId="0" xfId="3" applyNumberFormat="1" applyFont="1" applyFill="1" applyBorder="1"/>
    <xf numFmtId="165" fontId="21" fillId="0" borderId="0" xfId="2" applyNumberFormat="1" applyFont="1"/>
    <xf numFmtId="10" fontId="21" fillId="0" borderId="0" xfId="2" applyNumberFormat="1" applyFont="1" applyAlignment="1">
      <alignment horizontal="center"/>
    </xf>
    <xf numFmtId="10" fontId="21" fillId="0" borderId="0" xfId="2" applyNumberFormat="1" applyFont="1"/>
    <xf numFmtId="164" fontId="18" fillId="0" borderId="0" xfId="4" applyNumberFormat="1" applyFont="1" applyFill="1" applyBorder="1"/>
    <xf numFmtId="164" fontId="18" fillId="0" borderId="0" xfId="4" applyNumberFormat="1" applyFont="1" applyFill="1" applyBorder="1" applyAlignment="1">
      <alignment horizontal="center"/>
    </xf>
    <xf numFmtId="10" fontId="18" fillId="0" borderId="0" xfId="2" applyNumberFormat="1" applyFont="1"/>
    <xf numFmtId="9" fontId="18" fillId="0" borderId="0" xfId="2" applyNumberFormat="1" applyFont="1"/>
    <xf numFmtId="3" fontId="18" fillId="0" borderId="0" xfId="2" applyNumberFormat="1" applyFont="1"/>
    <xf numFmtId="10" fontId="18" fillId="0" borderId="0" xfId="2" applyNumberFormat="1" applyFont="1" applyAlignment="1">
      <alignment horizontal="center"/>
    </xf>
    <xf numFmtId="10" fontId="0" fillId="0" borderId="0" xfId="4" applyNumberFormat="1" applyFont="1" applyFill="1" applyBorder="1"/>
    <xf numFmtId="164" fontId="30" fillId="0" borderId="0" xfId="4" applyNumberFormat="1" applyFont="1" applyFill="1" applyBorder="1"/>
    <xf numFmtId="9" fontId="18" fillId="0" borderId="0" xfId="4" applyFont="1" applyFill="1" applyBorder="1"/>
    <xf numFmtId="8" fontId="18" fillId="0" borderId="0" xfId="2" applyNumberFormat="1" applyFont="1"/>
    <xf numFmtId="0" fontId="23" fillId="0" borderId="0" xfId="2" applyFont="1"/>
    <xf numFmtId="164" fontId="23" fillId="0" borderId="0" xfId="4" applyNumberFormat="1" applyFont="1" applyFill="1" applyBorder="1"/>
    <xf numFmtId="164" fontId="24" fillId="0" borderId="0" xfId="4" applyNumberFormat="1" applyFont="1" applyFill="1" applyBorder="1"/>
    <xf numFmtId="9" fontId="25" fillId="0" borderId="0" xfId="4" applyFont="1" applyFill="1" applyBorder="1"/>
    <xf numFmtId="9" fontId="23" fillId="0" borderId="0" xfId="4" applyFont="1" applyFill="1" applyBorder="1"/>
    <xf numFmtId="8" fontId="23" fillId="0" borderId="0" xfId="2" applyNumberFormat="1" applyFont="1"/>
    <xf numFmtId="10" fontId="0" fillId="0" borderId="0" xfId="0" applyNumberFormat="1"/>
    <xf numFmtId="0" fontId="0" fillId="0" borderId="24" xfId="0" applyBorder="1" applyAlignment="1">
      <alignment horizontal="left"/>
    </xf>
    <xf numFmtId="4" fontId="14" fillId="0" borderId="0" xfId="2" applyNumberFormat="1"/>
    <xf numFmtId="168" fontId="5" fillId="4" borderId="0" xfId="7" applyNumberFormat="1" applyFont="1" applyFill="1"/>
    <xf numFmtId="0" fontId="18" fillId="3" borderId="25" xfId="2" applyFont="1" applyFill="1" applyBorder="1" applyAlignment="1">
      <alignment horizontal="center"/>
    </xf>
    <xf numFmtId="0" fontId="18" fillId="3" borderId="26" xfId="2" applyFont="1" applyFill="1" applyBorder="1" applyAlignment="1">
      <alignment horizontal="center"/>
    </xf>
    <xf numFmtId="2" fontId="18" fillId="4" borderId="0" xfId="2" applyNumberFormat="1" applyFont="1" applyFill="1" applyAlignment="1">
      <alignment horizontal="right"/>
    </xf>
    <xf numFmtId="0" fontId="26" fillId="2" borderId="15" xfId="2" applyFont="1" applyFill="1" applyBorder="1"/>
    <xf numFmtId="0" fontId="21" fillId="4" borderId="13" xfId="2" applyFont="1" applyFill="1" applyBorder="1"/>
    <xf numFmtId="0" fontId="18" fillId="4" borderId="13" xfId="2" applyFont="1" applyFill="1" applyBorder="1" applyAlignment="1">
      <alignment horizontal="left"/>
    </xf>
    <xf numFmtId="0" fontId="38" fillId="4" borderId="10" xfId="2" applyFont="1" applyFill="1" applyBorder="1"/>
    <xf numFmtId="0" fontId="14" fillId="0" borderId="9" xfId="2" applyBorder="1"/>
    <xf numFmtId="0" fontId="18" fillId="4" borderId="9" xfId="2" applyFont="1" applyFill="1" applyBorder="1"/>
    <xf numFmtId="0" fontId="14" fillId="0" borderId="8" xfId="2" applyBorder="1"/>
    <xf numFmtId="0" fontId="14" fillId="4" borderId="16" xfId="2" applyFill="1" applyBorder="1"/>
    <xf numFmtId="0" fontId="20" fillId="5" borderId="13" xfId="2" applyFont="1" applyFill="1" applyBorder="1" applyAlignment="1">
      <alignment horizontal="center"/>
    </xf>
    <xf numFmtId="0" fontId="20" fillId="5" borderId="0" xfId="2" applyFont="1" applyFill="1" applyAlignment="1">
      <alignment horizontal="center"/>
    </xf>
    <xf numFmtId="0" fontId="20" fillId="5" borderId="0" xfId="2" applyFont="1" applyFill="1"/>
    <xf numFmtId="0" fontId="20" fillId="4" borderId="0" xfId="2" applyFont="1" applyFill="1"/>
    <xf numFmtId="0" fontId="20" fillId="5" borderId="12" xfId="2" applyFont="1" applyFill="1" applyBorder="1" applyAlignment="1">
      <alignment horizontal="center"/>
    </xf>
    <xf numFmtId="0" fontId="20" fillId="5" borderId="13" xfId="2" applyFont="1" applyFill="1" applyBorder="1" applyAlignment="1">
      <alignment horizontal="left"/>
    </xf>
    <xf numFmtId="0" fontId="20" fillId="5" borderId="0" xfId="2" applyFont="1" applyFill="1" applyAlignment="1">
      <alignment horizontal="left"/>
    </xf>
    <xf numFmtId="10" fontId="31" fillId="4" borderId="13" xfId="4" applyNumberFormat="1" applyFont="1" applyFill="1" applyBorder="1" applyAlignment="1">
      <alignment horizontal="center"/>
    </xf>
    <xf numFmtId="0" fontId="22" fillId="4" borderId="0" xfId="2" applyFont="1" applyFill="1" applyAlignment="1">
      <alignment horizontal="center"/>
    </xf>
    <xf numFmtId="0" fontId="14" fillId="4" borderId="12" xfId="2" applyFill="1" applyBorder="1"/>
    <xf numFmtId="0" fontId="22" fillId="4" borderId="13" xfId="2" applyFont="1" applyFill="1" applyBorder="1" applyAlignment="1">
      <alignment horizontal="center"/>
    </xf>
    <xf numFmtId="8" fontId="23" fillId="4" borderId="12" xfId="3" applyNumberFormat="1" applyFont="1" applyFill="1" applyBorder="1"/>
    <xf numFmtId="0" fontId="20" fillId="4" borderId="0" xfId="2" applyFont="1" applyFill="1" applyAlignment="1">
      <alignment horizontal="center"/>
    </xf>
    <xf numFmtId="0" fontId="20" fillId="4" borderId="12" xfId="2" applyFont="1" applyFill="1" applyBorder="1" applyAlignment="1">
      <alignment horizontal="center"/>
    </xf>
    <xf numFmtId="3" fontId="31" fillId="4" borderId="13" xfId="3" applyNumberFormat="1" applyFont="1" applyFill="1" applyBorder="1" applyAlignment="1"/>
    <xf numFmtId="0" fontId="32" fillId="2" borderId="10" xfId="2" applyFont="1" applyFill="1" applyBorder="1"/>
    <xf numFmtId="0" fontId="19" fillId="2" borderId="9" xfId="2" applyFont="1" applyFill="1" applyBorder="1"/>
    <xf numFmtId="0" fontId="18" fillId="2" borderId="9" xfId="2" applyFont="1" applyFill="1" applyBorder="1"/>
    <xf numFmtId="0" fontId="14" fillId="4" borderId="9" xfId="2" applyFill="1" applyBorder="1"/>
    <xf numFmtId="0" fontId="20" fillId="2" borderId="9" xfId="2" applyFont="1" applyFill="1" applyBorder="1"/>
    <xf numFmtId="0" fontId="18" fillId="2" borderId="8" xfId="2" applyFont="1" applyFill="1" applyBorder="1"/>
    <xf numFmtId="0" fontId="4" fillId="0" borderId="0" xfId="2" applyFont="1"/>
    <xf numFmtId="3" fontId="4" fillId="0" borderId="0" xfId="2" applyNumberFormat="1" applyFont="1"/>
    <xf numFmtId="2" fontId="0" fillId="0" borderId="0" xfId="0" applyNumberFormat="1"/>
    <xf numFmtId="0" fontId="3" fillId="0" borderId="0" xfId="2" applyFont="1"/>
    <xf numFmtId="0" fontId="14" fillId="11" borderId="0" xfId="2" applyFill="1"/>
    <xf numFmtId="0" fontId="2" fillId="0" borderId="0" xfId="2" applyFont="1"/>
    <xf numFmtId="164" fontId="2" fillId="4" borderId="7" xfId="1" applyNumberFormat="1" applyFont="1" applyFill="1" applyBorder="1" applyAlignment="1">
      <alignment horizontal="center"/>
    </xf>
    <xf numFmtId="164" fontId="0" fillId="0" borderId="24" xfId="0" applyNumberFormat="1" applyBorder="1"/>
    <xf numFmtId="164" fontId="13" fillId="0" borderId="0" xfId="1" applyNumberFormat="1" applyFont="1"/>
    <xf numFmtId="0" fontId="20" fillId="6" borderId="0" xfId="2" applyFont="1" applyFill="1" applyAlignment="1">
      <alignment horizontal="center"/>
    </xf>
    <xf numFmtId="10" fontId="18" fillId="4" borderId="0" xfId="2" applyNumberFormat="1" applyFont="1" applyFill="1" applyAlignment="1">
      <alignment horizontal="right"/>
    </xf>
    <xf numFmtId="0" fontId="13" fillId="4" borderId="7" xfId="2" applyFont="1" applyFill="1" applyBorder="1"/>
    <xf numFmtId="170" fontId="18" fillId="4" borderId="0" xfId="3" applyNumberFormat="1" applyFont="1" applyFill="1" applyBorder="1" applyAlignment="1">
      <alignment horizontal="center"/>
    </xf>
    <xf numFmtId="170" fontId="21" fillId="4" borderId="19" xfId="3" applyNumberFormat="1" applyFont="1" applyFill="1" applyBorder="1" applyAlignment="1">
      <alignment horizontal="center"/>
    </xf>
    <xf numFmtId="8" fontId="21" fillId="4" borderId="19" xfId="3" applyNumberFormat="1" applyFont="1" applyFill="1" applyBorder="1" applyAlignment="1">
      <alignment horizontal="center"/>
    </xf>
    <xf numFmtId="170" fontId="21" fillId="4" borderId="0" xfId="3" applyNumberFormat="1" applyFont="1" applyFill="1" applyBorder="1" applyAlignment="1">
      <alignment horizontal="center"/>
    </xf>
    <xf numFmtId="165" fontId="21" fillId="4" borderId="19" xfId="2" applyNumberFormat="1" applyFont="1" applyFill="1" applyBorder="1" applyAlignment="1">
      <alignment horizontal="center"/>
    </xf>
    <xf numFmtId="164" fontId="21" fillId="4" borderId="21" xfId="2" applyNumberFormat="1" applyFont="1" applyFill="1" applyBorder="1" applyAlignment="1">
      <alignment horizontal="center"/>
    </xf>
    <xf numFmtId="165" fontId="18" fillId="4" borderId="0" xfId="2" applyNumberFormat="1" applyFont="1" applyFill="1" applyAlignment="1">
      <alignment horizontal="center"/>
    </xf>
    <xf numFmtId="10" fontId="18" fillId="4" borderId="0" xfId="2" applyNumberFormat="1" applyFont="1" applyFill="1" applyAlignment="1">
      <alignment horizontal="center"/>
    </xf>
    <xf numFmtId="164" fontId="18" fillId="4" borderId="12" xfId="2" applyNumberFormat="1" applyFont="1" applyFill="1" applyBorder="1" applyAlignment="1">
      <alignment horizontal="center"/>
    </xf>
    <xf numFmtId="0" fontId="18" fillId="4" borderId="12" xfId="2" applyFont="1" applyFill="1" applyBorder="1" applyAlignment="1">
      <alignment horizontal="center"/>
    </xf>
    <xf numFmtId="0" fontId="20" fillId="4" borderId="4" xfId="2" applyFont="1" applyFill="1" applyBorder="1"/>
    <xf numFmtId="3" fontId="18" fillId="4" borderId="0" xfId="2" applyNumberFormat="1" applyFont="1" applyFill="1"/>
    <xf numFmtId="0" fontId="21" fillId="0" borderId="0" xfId="2" applyFont="1" applyAlignment="1">
      <alignment horizontal="center" wrapText="1"/>
    </xf>
    <xf numFmtId="7" fontId="18" fillId="0" borderId="0" xfId="2" applyNumberFormat="1" applyFont="1"/>
    <xf numFmtId="166" fontId="18" fillId="0" borderId="0" xfId="2" applyNumberFormat="1" applyFont="1" applyAlignment="1">
      <alignment horizontal="center"/>
    </xf>
    <xf numFmtId="0" fontId="35" fillId="0" borderId="0" xfId="2" applyFont="1" applyAlignment="1">
      <alignment horizontal="center"/>
    </xf>
    <xf numFmtId="10" fontId="14" fillId="0" borderId="0" xfId="1" applyNumberFormat="1" applyFont="1" applyFill="1" applyBorder="1"/>
    <xf numFmtId="0" fontId="28" fillId="0" borderId="0" xfId="2" applyFont="1" applyAlignment="1">
      <alignment horizontal="right"/>
    </xf>
    <xf numFmtId="166" fontId="23" fillId="0" borderId="0" xfId="2" applyNumberFormat="1" applyFont="1" applyAlignment="1">
      <alignment horizontal="center"/>
    </xf>
    <xf numFmtId="9" fontId="0" fillId="0" borderId="0" xfId="4" applyFont="1" applyFill="1" applyBorder="1"/>
    <xf numFmtId="0" fontId="23" fillId="0" borderId="0" xfId="2" applyFont="1" applyAlignment="1">
      <alignment horizontal="center"/>
    </xf>
    <xf numFmtId="0" fontId="28" fillId="0" borderId="0" xfId="2" applyFont="1"/>
    <xf numFmtId="164" fontId="21" fillId="0" borderId="0" xfId="2" applyNumberFormat="1" applyFont="1"/>
    <xf numFmtId="8" fontId="18" fillId="0" borderId="0" xfId="3" applyNumberFormat="1" applyFont="1" applyFill="1" applyBorder="1"/>
    <xf numFmtId="165" fontId="18" fillId="0" borderId="0" xfId="2" applyNumberFormat="1" applyFont="1"/>
    <xf numFmtId="10" fontId="18" fillId="0" borderId="0" xfId="4" applyNumberFormat="1" applyFont="1" applyFill="1" applyBorder="1" applyAlignment="1">
      <alignment horizontal="center"/>
    </xf>
    <xf numFmtId="164" fontId="18" fillId="0" borderId="0" xfId="2" applyNumberFormat="1" applyFont="1"/>
    <xf numFmtId="8" fontId="18" fillId="0" borderId="0" xfId="3" applyNumberFormat="1" applyFont="1" applyFill="1" applyBorder="1" applyAlignment="1">
      <alignment horizontal="center"/>
    </xf>
    <xf numFmtId="38" fontId="0" fillId="0" borderId="0" xfId="0" applyNumberFormat="1"/>
    <xf numFmtId="6" fontId="0" fillId="0" borderId="0" xfId="0" applyNumberFormat="1"/>
    <xf numFmtId="8" fontId="0" fillId="0" borderId="0" xfId="0" applyNumberFormat="1"/>
    <xf numFmtId="170" fontId="14" fillId="0" borderId="0" xfId="2" applyNumberFormat="1"/>
    <xf numFmtId="0" fontId="0" fillId="11" borderId="0" xfId="0" applyFill="1"/>
    <xf numFmtId="0" fontId="1" fillId="0" borderId="0" xfId="2" applyFont="1"/>
    <xf numFmtId="10" fontId="29" fillId="3" borderId="0" xfId="4" applyNumberFormat="1" applyFont="1" applyFill="1" applyBorder="1" applyAlignment="1">
      <alignment horizontal="center"/>
    </xf>
    <xf numFmtId="10" fontId="29" fillId="3" borderId="20" xfId="4" applyNumberFormat="1" applyFont="1" applyFill="1" applyBorder="1" applyAlignment="1">
      <alignment horizontal="center"/>
    </xf>
    <xf numFmtId="0" fontId="26" fillId="0" borderId="0" xfId="2" applyFont="1" applyAlignment="1">
      <alignment horizontal="center"/>
    </xf>
    <xf numFmtId="0" fontId="26" fillId="2" borderId="5" xfId="2" applyFont="1" applyFill="1" applyBorder="1" applyAlignment="1">
      <alignment horizontal="center"/>
    </xf>
    <xf numFmtId="0" fontId="26" fillId="2" borderId="18" xfId="2" applyFont="1" applyFill="1" applyBorder="1" applyAlignment="1">
      <alignment horizontal="center"/>
    </xf>
    <xf numFmtId="0" fontId="20" fillId="2" borderId="16" xfId="2" applyFont="1" applyFill="1" applyBorder="1" applyAlignment="1">
      <alignment horizontal="center"/>
    </xf>
    <xf numFmtId="0" fontId="20" fillId="2" borderId="15" xfId="2" applyFont="1" applyFill="1" applyBorder="1" applyAlignment="1">
      <alignment horizontal="center"/>
    </xf>
    <xf numFmtId="0" fontId="20" fillId="2" borderId="6" xfId="2" applyFont="1" applyFill="1" applyBorder="1" applyAlignment="1">
      <alignment horizontal="center"/>
    </xf>
    <xf numFmtId="0" fontId="20" fillId="2" borderId="5" xfId="2" applyFont="1" applyFill="1" applyBorder="1" applyAlignment="1">
      <alignment horizontal="center"/>
    </xf>
    <xf numFmtId="0" fontId="20" fillId="2" borderId="18" xfId="2" applyFont="1" applyFill="1" applyBorder="1" applyAlignment="1">
      <alignment horizontal="center"/>
    </xf>
    <xf numFmtId="0" fontId="20" fillId="2" borderId="17" xfId="2" applyFont="1" applyFill="1" applyBorder="1" applyAlignment="1">
      <alignment horizontal="center"/>
    </xf>
    <xf numFmtId="0" fontId="39" fillId="9" borderId="0" xfId="7" applyFont="1" applyFill="1" applyAlignment="1">
      <alignment horizontal="center"/>
    </xf>
    <xf numFmtId="2" fontId="39" fillId="9" borderId="0" xfId="7" applyNumberFormat="1" applyFont="1" applyFill="1" applyAlignment="1">
      <alignment horizontal="center"/>
    </xf>
  </cellXfs>
  <cellStyles count="9">
    <cellStyle name="Comma 2" xfId="8" xr:uid="{67936A33-AC4E-4685-A0EA-C6918FF0E5A2}"/>
    <cellStyle name="Currency 2" xfId="3" xr:uid="{02EA7E41-7E5E-4520-B6EC-A707F8E64FC5}"/>
    <cellStyle name="Normal" xfId="0" builtinId="0"/>
    <cellStyle name="Normal 2" xfId="2" xr:uid="{49C7EFE7-39ED-4C21-84F1-7116D45376D5}"/>
    <cellStyle name="Normal 3" xfId="5" xr:uid="{8E42DFBA-3669-4219-9320-E8B0D6027475}"/>
    <cellStyle name="Normal 4" xfId="7" xr:uid="{E86ED48D-2ECB-41B2-B3C5-8E53C8F81226}"/>
    <cellStyle name="Percent" xfId="1" builtinId="5"/>
    <cellStyle name="Percent 2" xfId="4" xr:uid="{425BE3C3-1B26-44BB-B737-C59B3DD7B331}"/>
    <cellStyle name="Percent 3" xfId="6" xr:uid="{B4360684-45DC-4371-B864-6050235EF3EF}"/>
  </cellStyles>
  <dxfs count="0"/>
  <tableStyles count="0" defaultTableStyle="TableStyleMedium9" defaultPivotStyle="PivotStyleMedium4"/>
  <colors>
    <mruColors>
      <color rgb="FFBFBFBF"/>
      <color rgb="FF356170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Portfolio Collateral Vintage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Vintage!$B$13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35617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Vintage!$A$14:$A$24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2024</c:v>
                </c:pt>
              </c:numCache>
            </c:numRef>
          </c:cat>
          <c:val>
            <c:numRef>
              <c:f>Vintage!$B$14:$B$24</c:f>
              <c:numCache>
                <c:formatCode>0.0%</c:formatCode>
                <c:ptCount val="11"/>
                <c:pt idx="0">
                  <c:v>2.12E-2</c:v>
                </c:pt>
                <c:pt idx="1">
                  <c:v>1.5900000000000001E-2</c:v>
                </c:pt>
                <c:pt idx="2">
                  <c:v>8.2299999999999998E-2</c:v>
                </c:pt>
                <c:pt idx="3">
                  <c:v>0.20630000000000001</c:v>
                </c:pt>
                <c:pt idx="4">
                  <c:v>0.1089</c:v>
                </c:pt>
                <c:pt idx="5">
                  <c:v>9.35E-2</c:v>
                </c:pt>
                <c:pt idx="6">
                  <c:v>4.6300000000000001E-2</c:v>
                </c:pt>
                <c:pt idx="7">
                  <c:v>0.12809999999999999</c:v>
                </c:pt>
                <c:pt idx="8">
                  <c:v>0.02</c:v>
                </c:pt>
                <c:pt idx="9">
                  <c:v>0.23210000000000003</c:v>
                </c:pt>
                <c:pt idx="10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7-4E99-BBE6-D2707485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3240735"/>
        <c:axId val="1113799503"/>
      </c:barChart>
      <c:catAx>
        <c:axId val="11832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99503"/>
        <c:crosses val="autoZero"/>
        <c:auto val="1"/>
        <c:lblAlgn val="ctr"/>
        <c:lblOffset val="100"/>
        <c:noMultiLvlLbl val="0"/>
      </c:catAx>
      <c:valAx>
        <c:axId val="11137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4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</a:t>
            </a:r>
            <a:r>
              <a:rPr lang="en-US"/>
              <a:t>MV Holding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6666"/>
            </a:solidFill>
          </c:spPr>
          <c:dPt>
            <c:idx val="0"/>
            <c:bubble3D val="0"/>
            <c:spPr>
              <a:solidFill>
                <a:srgbClr val="35617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36D-41FF-8F76-57B34008476C}"/>
              </c:ext>
            </c:extLst>
          </c:dPt>
          <c:dPt>
            <c:idx val="1"/>
            <c:bubble3D val="0"/>
            <c:spPr>
              <a:solidFill>
                <a:srgbClr val="BFBFB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DB91-457C-992E-98A50D46637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B91-457C-992E-98A50D46637D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1DAB-423E-9342-A763499E0D6F}"/>
              </c:ext>
            </c:extLst>
          </c:dPt>
          <c:dPt>
            <c:idx val="4"/>
            <c:bubble3D val="0"/>
            <c:spPr>
              <a:solidFill>
                <a:srgbClr val="00666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D9E-4B6E-AA00-D819F4B5CB6E}"/>
              </c:ext>
            </c:extLst>
          </c:dPt>
          <c:dLbls>
            <c:dLbl>
              <c:idx val="0"/>
              <c:layout>
                <c:manualLayout>
                  <c:x val="1.133658925545707E-2"/>
                  <c:y val="-8.8487493280207438E-3"/>
                </c:manualLayout>
              </c:layout>
              <c:tx>
                <c:rich>
                  <a:bodyPr/>
                  <a:lstStyle/>
                  <a:p>
                    <a:fld id="{64F471D6-029A-4173-9B32-341300B3AF7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6D-41FF-8F76-57B34008476C}"/>
                </c:ext>
              </c:extLst>
            </c:dLbl>
            <c:dLbl>
              <c:idx val="1"/>
              <c:layout>
                <c:manualLayout>
                  <c:x val="8.3575723479977927E-3"/>
                  <c:y val="1.88916319740086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91-457C-992E-98A50D46637D}"/>
                </c:ext>
              </c:extLst>
            </c:dLbl>
            <c:dLbl>
              <c:idx val="2"/>
              <c:layout>
                <c:manualLayout>
                  <c:x val="2.448806694523438E-2"/>
                  <c:y val="-1.1716314507682154E-2"/>
                </c:manualLayout>
              </c:layout>
              <c:tx>
                <c:rich>
                  <a:bodyPr/>
                  <a:lstStyle/>
                  <a:p>
                    <a:fld id="{872835E3-93EB-4B51-85CE-45CD18F47A5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B91-457C-992E-98A50D46637D}"/>
                </c:ext>
              </c:extLst>
            </c:dLbl>
            <c:dLbl>
              <c:idx val="3"/>
              <c:layout>
                <c:manualLayout>
                  <c:x val="9.4602532413303846E-3"/>
                  <c:y val="4.704253395365592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AB-423E-9342-A763499E0D6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'Postion Level'!$A$251:$A$255</c:f>
              <c:strCache>
                <c:ptCount val="5"/>
                <c:pt idx="0">
                  <c:v>CMBS</c:v>
                </c:pt>
                <c:pt idx="1">
                  <c:v>ABS</c:v>
                </c:pt>
                <c:pt idx="2">
                  <c:v>CLO</c:v>
                </c:pt>
                <c:pt idx="3">
                  <c:v>Money Market Accounts</c:v>
                </c:pt>
                <c:pt idx="4">
                  <c:v>Hedges</c:v>
                </c:pt>
              </c:strCache>
            </c:strRef>
          </c:cat>
          <c:val>
            <c:numRef>
              <c:f>'Postion Level'!$B$251:$B$255</c:f>
              <c:numCache>
                <c:formatCode>0.0%</c:formatCode>
                <c:ptCount val="5"/>
                <c:pt idx="0">
                  <c:v>0.74184585080773002</c:v>
                </c:pt>
                <c:pt idx="1">
                  <c:v>0.14052368340793228</c:v>
                </c:pt>
                <c:pt idx="2">
                  <c:v>3.6246288637051309E-2</c:v>
                </c:pt>
                <c:pt idx="3">
                  <c:v>8.6188003814129888E-2</c:v>
                </c:pt>
                <c:pt idx="4">
                  <c:v>1.0547925554549654E-3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1-457C-992E-98A50D46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84216316154616"/>
          <c:y val="0.91011236632446668"/>
          <c:w val="0.52508042275168143"/>
          <c:h val="4.366537838784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rgbClr val="356170"/>
                </a:solidFill>
              </a:rPr>
              <a:t>Internal Credit Risk Ratings Breakdown - Non-Cash Long MV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'Postion Level'!$C$281</c:f>
              <c:strCache>
                <c:ptCount val="1"/>
                <c:pt idx="0">
                  <c:v>Long MV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FE5-486A-8B61-9A39DE05D0A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7FE5-486A-8B61-9A39DE05D0A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FE5-486A-8B61-9A39DE05D0A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7FE5-486A-8B61-9A39DE05D0A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FE5-486A-8B61-9A39DE05D0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'Postion Level'!$A$282:$B$286</c:f>
              <c:multiLvlStrCache>
                <c:ptCount val="5"/>
                <c:lvl>
                  <c:pt idx="0">
                    <c:v>No Impairment Risk in Base/Stress, i.e. $100 | $100</c:v>
                  </c:pt>
                  <c:pt idx="1">
                    <c:v>No Impairment Risk in Base/Stress  Final MV &gt; Present MV, i.e. $100 | $90 with mark at $80</c:v>
                  </c:pt>
                  <c:pt idx="2">
                    <c:v>No Impairment Risk in Base/Stress Final MV &lt; Present MV, i.e. $100 | $50 with mark at $80</c:v>
                  </c:pt>
                  <c:pt idx="3">
                    <c:v>Impairment Risk in Base: Final MV &gt; Present MV / Stress Final MV &lt; Present MV, i.e. $90| $50 with mark at $80</c:v>
                  </c:pt>
                  <c:pt idx="4">
                    <c:v>Impairment Risk in Base: Final MV &lt; Present MV / Stress Final MV &lt; Present MV, i.e. $60 | $30 with mark at $80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'Postion Level'!$C$282:$C$286</c:f>
              <c:numCache>
                <c:formatCode>0.0%</c:formatCode>
                <c:ptCount val="5"/>
                <c:pt idx="0">
                  <c:v>0.52300000000000002</c:v>
                </c:pt>
                <c:pt idx="1">
                  <c:v>5.6000000000000001E-2</c:v>
                </c:pt>
                <c:pt idx="2">
                  <c:v>0.27200000000000002</c:v>
                </c:pt>
                <c:pt idx="3">
                  <c:v>0.14799999999999999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5-486A-8B61-9A39DE05D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0570752"/>
        <c:axId val="757994255"/>
      </c:barChart>
      <c:catAx>
        <c:axId val="5105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94255"/>
        <c:crosses val="autoZero"/>
        <c:auto val="1"/>
        <c:lblAlgn val="ctr"/>
        <c:lblOffset val="100"/>
        <c:noMultiLvlLbl val="0"/>
      </c:catAx>
      <c:valAx>
        <c:axId val="7579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Position Line</a:t>
            </a:r>
            <a:r>
              <a:rPr lang="en-US" b="1" baseline="0"/>
              <a:t> Item % of Portfolio Concentration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'Postion Level'!$B$1</c:f>
              <c:strCache>
                <c:ptCount val="1"/>
                <c:pt idx="0">
                  <c:v>Sum of Admin Net MV</c:v>
                </c:pt>
              </c:strCache>
            </c:strRef>
          </c:tx>
          <c:spPr>
            <a:solidFill>
              <a:srgbClr val="008080"/>
            </a:solidFill>
            <a:ln w="635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575-4B08-8FDF-33801F71FA0B}"/>
              </c:ext>
            </c:extLst>
          </c:dPt>
          <c:dPt>
            <c:idx val="1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A-6288-407C-A094-F21106A58AAE}"/>
              </c:ext>
            </c:extLst>
          </c:dPt>
          <c:dPt>
            <c:idx val="3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C-3130-45B6-AB3A-1D64890267CD}"/>
              </c:ext>
            </c:extLst>
          </c:dPt>
          <c:dPt>
            <c:idx val="4"/>
            <c:invertIfNegative val="0"/>
            <c:bubble3D val="0"/>
            <c:spPr>
              <a:solidFill>
                <a:srgbClr val="35617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A-B709-4A42-825C-753809B7EA2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2-1986-4B7A-B96D-C90E3C6B80B0}"/>
              </c:ext>
            </c:extLst>
          </c:dPt>
          <c:dPt>
            <c:idx val="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575-4B08-8FDF-33801F71FA0B}"/>
              </c:ext>
            </c:extLst>
          </c:dPt>
          <c:dPt>
            <c:idx val="1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575-4B08-8FDF-33801F71FA0B}"/>
              </c:ext>
            </c:extLst>
          </c:dPt>
          <c:dPt>
            <c:idx val="1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1986-4B7A-B96D-C90E3C6B80B0}"/>
              </c:ext>
            </c:extLst>
          </c:dPt>
          <c:dPt>
            <c:idx val="1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575-4B08-8FDF-33801F71FA0B}"/>
              </c:ext>
            </c:extLst>
          </c:dPt>
          <c:dPt>
            <c:idx val="1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575-4B08-8FDF-33801F71FA0B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3130-45B6-AB3A-1D64890267CD}"/>
              </c:ext>
            </c:extLst>
          </c:dPt>
          <c:dPt>
            <c:idx val="1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575-4B08-8FDF-33801F71FA0B}"/>
              </c:ext>
            </c:extLst>
          </c:dPt>
          <c:dPt>
            <c:idx val="19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2-7761-443F-844A-9513142DD86F}"/>
              </c:ext>
            </c:extLst>
          </c:dPt>
          <c:dPt>
            <c:idx val="2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0575-4B08-8FDF-33801F71FA0B}"/>
              </c:ext>
            </c:extLst>
          </c:dPt>
          <c:dPt>
            <c:idx val="2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0575-4B08-8FDF-33801F71FA0B}"/>
              </c:ext>
            </c:extLst>
          </c:dPt>
          <c:dPt>
            <c:idx val="2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0575-4B08-8FDF-33801F71FA0B}"/>
              </c:ext>
            </c:extLst>
          </c:dPt>
          <c:dPt>
            <c:idx val="2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4-1986-4B7A-B96D-C90E3C6B80B0}"/>
              </c:ext>
            </c:extLst>
          </c:dPt>
          <c:dPt>
            <c:idx val="27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3-7761-443F-844A-9513142DD86F}"/>
              </c:ext>
            </c:extLst>
          </c:dPt>
          <c:dPt>
            <c:idx val="2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E-3130-45B6-AB3A-1D64890267CD}"/>
              </c:ext>
            </c:extLst>
          </c:dPt>
          <c:dPt>
            <c:idx val="32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B-B709-4A42-825C-753809B7EA2B}"/>
              </c:ext>
            </c:extLst>
          </c:dPt>
          <c:dPt>
            <c:idx val="3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1986-4B7A-B96D-C90E3C6B80B0}"/>
              </c:ext>
            </c:extLst>
          </c:dPt>
          <c:dPt>
            <c:idx val="3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0575-4B08-8FDF-33801F71FA0B}"/>
              </c:ext>
            </c:extLst>
          </c:dPt>
          <c:dPt>
            <c:idx val="3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0575-4B08-8FDF-33801F71FA0B}"/>
              </c:ext>
            </c:extLst>
          </c:dPt>
          <c:dPt>
            <c:idx val="3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0575-4B08-8FDF-33801F71FA0B}"/>
              </c:ext>
            </c:extLst>
          </c:dPt>
          <c:dPt>
            <c:idx val="44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4-7761-443F-844A-9513142DD86F}"/>
              </c:ext>
            </c:extLst>
          </c:dPt>
          <c:dPt>
            <c:idx val="4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3-0575-4B08-8FDF-33801F71FA0B}"/>
              </c:ext>
            </c:extLst>
          </c:dPt>
          <c:dPt>
            <c:idx val="4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0575-4B08-8FDF-33801F71FA0B}"/>
              </c:ext>
            </c:extLst>
          </c:dPt>
          <c:dPt>
            <c:idx val="4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0575-4B08-8FDF-33801F71FA0B}"/>
              </c:ext>
            </c:extLst>
          </c:dPt>
          <c:dPt>
            <c:idx val="5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6-1986-4B7A-B96D-C90E3C6B80B0}"/>
              </c:ext>
            </c:extLst>
          </c:dPt>
          <c:dPt>
            <c:idx val="53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0575-4B08-8FDF-33801F71FA0B}"/>
              </c:ext>
            </c:extLst>
          </c:dPt>
          <c:dPt>
            <c:idx val="55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5-7761-443F-844A-9513142DD86F}"/>
              </c:ext>
            </c:extLst>
          </c:dPt>
          <c:dPt>
            <c:idx val="5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3130-45B6-AB3A-1D64890267CD}"/>
              </c:ext>
            </c:extLst>
          </c:dPt>
          <c:dPt>
            <c:idx val="5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0575-4B08-8FDF-33801F71FA0B}"/>
              </c:ext>
            </c:extLst>
          </c:dPt>
          <c:dPt>
            <c:idx val="5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0575-4B08-8FDF-33801F71FA0B}"/>
              </c:ext>
            </c:extLst>
          </c:dPt>
          <c:dPt>
            <c:idx val="5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0575-4B08-8FDF-33801F71FA0B}"/>
              </c:ext>
            </c:extLst>
          </c:dPt>
          <c:dPt>
            <c:idx val="6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0575-4B08-8FDF-33801F71FA0B}"/>
              </c:ext>
            </c:extLst>
          </c:dPt>
          <c:dPt>
            <c:idx val="6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0575-4B08-8FDF-33801F71FA0B}"/>
              </c:ext>
            </c:extLst>
          </c:dPt>
          <c:dPt>
            <c:idx val="6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7-0575-4B08-8FDF-33801F71FA0B}"/>
              </c:ext>
            </c:extLst>
          </c:dPt>
          <c:dPt>
            <c:idx val="6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4-0575-4B08-8FDF-33801F71FA0B}"/>
              </c:ext>
            </c:extLst>
          </c:dPt>
          <c:dPt>
            <c:idx val="66"/>
            <c:invertIfNegative val="0"/>
            <c:bubble3D val="0"/>
            <c:spPr>
              <a:solidFill>
                <a:srgbClr val="BFBFBF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9-0575-4B08-8FDF-33801F71FA0B}"/>
              </c:ext>
            </c:extLst>
          </c:dPt>
          <c:dPt>
            <c:idx val="68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B-0575-4B08-8FDF-33801F71FA0B}"/>
              </c:ext>
            </c:extLst>
          </c:dPt>
          <c:dPt>
            <c:idx val="6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D-0575-4B08-8FDF-33801F71FA0B}"/>
              </c:ext>
            </c:extLst>
          </c:dPt>
          <c:dPt>
            <c:idx val="70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F-0575-4B08-8FDF-33801F71FA0B}"/>
              </c:ext>
            </c:extLst>
          </c:dPt>
          <c:dPt>
            <c:idx val="71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0575-4B08-8FDF-33801F71FA0B}"/>
              </c:ext>
            </c:extLst>
          </c:dPt>
          <c:dPt>
            <c:idx val="72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0575-4B08-8FDF-33801F71FA0B}"/>
              </c:ext>
            </c:extLst>
          </c:dPt>
          <c:dPt>
            <c:idx val="73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6-0575-4B08-8FDF-33801F71FA0B}"/>
              </c:ext>
            </c:extLst>
          </c:dPt>
          <c:dPt>
            <c:idx val="75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1986-4B7A-B96D-C90E3C6B80B0}"/>
              </c:ext>
            </c:extLst>
          </c:dPt>
          <c:dPt>
            <c:idx val="7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0-3130-45B6-AB3A-1D64890267CD}"/>
              </c:ext>
            </c:extLst>
          </c:dPt>
          <c:dPt>
            <c:idx val="7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1-3130-45B6-AB3A-1D64890267CD}"/>
              </c:ext>
            </c:extLst>
          </c:dPt>
          <c:dPt>
            <c:idx val="84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2-3130-45B6-AB3A-1D64890267CD}"/>
              </c:ext>
            </c:extLst>
          </c:dPt>
          <c:dPt>
            <c:idx val="8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C-B709-4A42-825C-753809B7EA2B}"/>
              </c:ext>
            </c:extLst>
          </c:dPt>
          <c:dPt>
            <c:idx val="96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8-1986-4B7A-B96D-C90E3C6B80B0}"/>
              </c:ext>
            </c:extLst>
          </c:dPt>
          <c:dPt>
            <c:idx val="97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D-B709-4A42-825C-753809B7EA2B}"/>
              </c:ext>
            </c:extLst>
          </c:dPt>
          <c:dPt>
            <c:idx val="99"/>
            <c:invertIfNegative val="0"/>
            <c:bubble3D val="0"/>
            <c:spPr>
              <a:solidFill>
                <a:srgbClr val="008080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1986-4B7A-B96D-C90E3C6B80B0}"/>
              </c:ext>
            </c:extLst>
          </c:dPt>
          <c:cat>
            <c:numRef>
              <c:f>'Postion Level'!$A$2:$A$202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'Postion Level'!$B$2:$B$202</c:f>
              <c:numCache>
                <c:formatCode>0.00%</c:formatCode>
                <c:ptCount val="201"/>
                <c:pt idx="0">
                  <c:v>2.7538990223589292E-2</c:v>
                </c:pt>
                <c:pt idx="1">
                  <c:v>2.6175154413272166E-2</c:v>
                </c:pt>
                <c:pt idx="2">
                  <c:v>2.3464186653468201E-2</c:v>
                </c:pt>
                <c:pt idx="3">
                  <c:v>2.0811674921631201E-2</c:v>
                </c:pt>
                <c:pt idx="4">
                  <c:v>1.9578768201385599E-2</c:v>
                </c:pt>
                <c:pt idx="5">
                  <c:v>1.8773493030693669E-2</c:v>
                </c:pt>
                <c:pt idx="6">
                  <c:v>1.7809812530165472E-2</c:v>
                </c:pt>
                <c:pt idx="7">
                  <c:v>1.7383613835201994E-2</c:v>
                </c:pt>
                <c:pt idx="8">
                  <c:v>1.7184630522191321E-2</c:v>
                </c:pt>
                <c:pt idx="9">
                  <c:v>1.5794804338968228E-2</c:v>
                </c:pt>
                <c:pt idx="10">
                  <c:v>1.4686433846166231E-2</c:v>
                </c:pt>
                <c:pt idx="11">
                  <c:v>1.449786664032068E-2</c:v>
                </c:pt>
                <c:pt idx="12">
                  <c:v>1.4409305989080376E-2</c:v>
                </c:pt>
                <c:pt idx="13">
                  <c:v>1.4404284098204045E-2</c:v>
                </c:pt>
                <c:pt idx="14">
                  <c:v>1.3648127397534097E-2</c:v>
                </c:pt>
                <c:pt idx="15">
                  <c:v>1.3559905308638615E-2</c:v>
                </c:pt>
                <c:pt idx="16">
                  <c:v>1.3551353397569917E-2</c:v>
                </c:pt>
                <c:pt idx="17">
                  <c:v>1.3545218864184213E-2</c:v>
                </c:pt>
                <c:pt idx="18">
                  <c:v>1.3260831776829964E-2</c:v>
                </c:pt>
                <c:pt idx="19">
                  <c:v>1.3045521512526304E-2</c:v>
                </c:pt>
                <c:pt idx="20">
                  <c:v>1.2992104519820752E-2</c:v>
                </c:pt>
                <c:pt idx="21">
                  <c:v>1.2952178621811184E-2</c:v>
                </c:pt>
                <c:pt idx="22">
                  <c:v>1.2944305298576649E-2</c:v>
                </c:pt>
                <c:pt idx="23">
                  <c:v>1.2746180150098659E-2</c:v>
                </c:pt>
                <c:pt idx="24">
                  <c:v>1.2201966476852724E-2</c:v>
                </c:pt>
                <c:pt idx="25">
                  <c:v>1.2127343849557545E-2</c:v>
                </c:pt>
                <c:pt idx="26">
                  <c:v>1.2004386987440666E-2</c:v>
                </c:pt>
                <c:pt idx="27">
                  <c:v>1.1400472902684712E-2</c:v>
                </c:pt>
                <c:pt idx="28">
                  <c:v>1.1101553557256413E-2</c:v>
                </c:pt>
                <c:pt idx="29">
                  <c:v>1.1071060939994787E-2</c:v>
                </c:pt>
                <c:pt idx="30">
                  <c:v>1.088437447963592E-2</c:v>
                </c:pt>
                <c:pt idx="31">
                  <c:v>1.0571910778369747E-2</c:v>
                </c:pt>
                <c:pt idx="32">
                  <c:v>1.0486020124955267E-2</c:v>
                </c:pt>
                <c:pt idx="33">
                  <c:v>1.0290284203770549E-2</c:v>
                </c:pt>
                <c:pt idx="34">
                  <c:v>1.0147863308924242E-2</c:v>
                </c:pt>
                <c:pt idx="35">
                  <c:v>1.0017902508887424E-2</c:v>
                </c:pt>
                <c:pt idx="36">
                  <c:v>9.6768736269436818E-3</c:v>
                </c:pt>
                <c:pt idx="37">
                  <c:v>9.6377781494518429E-3</c:v>
                </c:pt>
                <c:pt idx="38">
                  <c:v>9.3896733693005566E-3</c:v>
                </c:pt>
                <c:pt idx="39">
                  <c:v>9.3418450702200135E-3</c:v>
                </c:pt>
                <c:pt idx="40">
                  <c:v>9.0548278345516531E-3</c:v>
                </c:pt>
                <c:pt idx="41">
                  <c:v>8.8717789268286575E-3</c:v>
                </c:pt>
                <c:pt idx="42">
                  <c:v>8.6618696394714645E-3</c:v>
                </c:pt>
                <c:pt idx="43">
                  <c:v>8.6058060203857388E-3</c:v>
                </c:pt>
                <c:pt idx="44">
                  <c:v>8.5170073349799397E-3</c:v>
                </c:pt>
                <c:pt idx="45">
                  <c:v>8.4545708958043697E-3</c:v>
                </c:pt>
                <c:pt idx="46">
                  <c:v>8.2135133901149286E-3</c:v>
                </c:pt>
                <c:pt idx="47">
                  <c:v>8.0682192187579681E-3</c:v>
                </c:pt>
                <c:pt idx="48">
                  <c:v>7.9825308419737961E-3</c:v>
                </c:pt>
                <c:pt idx="49">
                  <c:v>7.9637372411657734E-3</c:v>
                </c:pt>
                <c:pt idx="50">
                  <c:v>7.9136900695474868E-3</c:v>
                </c:pt>
                <c:pt idx="51">
                  <c:v>7.883877425358574E-3</c:v>
                </c:pt>
                <c:pt idx="52">
                  <c:v>7.7163517793967353E-3</c:v>
                </c:pt>
                <c:pt idx="53">
                  <c:v>7.6751519147574545E-3</c:v>
                </c:pt>
                <c:pt idx="54">
                  <c:v>7.5514212571688158E-3</c:v>
                </c:pt>
                <c:pt idx="55">
                  <c:v>7.4724118813838964E-3</c:v>
                </c:pt>
                <c:pt idx="56">
                  <c:v>7.4122524951454353E-3</c:v>
                </c:pt>
                <c:pt idx="57">
                  <c:v>7.3294935411766828E-3</c:v>
                </c:pt>
                <c:pt idx="58">
                  <c:v>7.2687594965938187E-3</c:v>
                </c:pt>
                <c:pt idx="59">
                  <c:v>6.8481960801705143E-3</c:v>
                </c:pt>
                <c:pt idx="60">
                  <c:v>6.8370576896229114E-3</c:v>
                </c:pt>
                <c:pt idx="61">
                  <c:v>6.731083246290904E-3</c:v>
                </c:pt>
                <c:pt idx="62">
                  <c:v>6.6698221792003123E-3</c:v>
                </c:pt>
                <c:pt idx="63">
                  <c:v>6.6071639813753379E-3</c:v>
                </c:pt>
                <c:pt idx="64">
                  <c:v>6.5822842029454173E-3</c:v>
                </c:pt>
                <c:pt idx="65">
                  <c:v>6.5208647937831932E-3</c:v>
                </c:pt>
                <c:pt idx="66">
                  <c:v>6.4987666602881302E-3</c:v>
                </c:pt>
                <c:pt idx="67">
                  <c:v>6.3058261481941727E-3</c:v>
                </c:pt>
                <c:pt idx="68">
                  <c:v>6.1963349339672572E-3</c:v>
                </c:pt>
                <c:pt idx="69">
                  <c:v>6.0920297455003443E-3</c:v>
                </c:pt>
                <c:pt idx="70">
                  <c:v>6.0099686825839521E-3</c:v>
                </c:pt>
                <c:pt idx="71">
                  <c:v>5.8800514446850586E-3</c:v>
                </c:pt>
                <c:pt idx="72">
                  <c:v>5.8381302673505674E-3</c:v>
                </c:pt>
                <c:pt idx="73">
                  <c:v>5.7261858380325964E-3</c:v>
                </c:pt>
                <c:pt idx="74">
                  <c:v>5.2766908387614966E-3</c:v>
                </c:pt>
                <c:pt idx="75">
                  <c:v>5.2595503270582442E-3</c:v>
                </c:pt>
                <c:pt idx="76">
                  <c:v>5.2365108958190741E-3</c:v>
                </c:pt>
                <c:pt idx="77">
                  <c:v>5.2364779439928412E-3</c:v>
                </c:pt>
                <c:pt idx="78">
                  <c:v>5.1467129096084219E-3</c:v>
                </c:pt>
                <c:pt idx="79">
                  <c:v>5.0749588942454312E-3</c:v>
                </c:pt>
                <c:pt idx="80">
                  <c:v>4.8906189761698743E-3</c:v>
                </c:pt>
                <c:pt idx="81">
                  <c:v>4.8822368329879337E-3</c:v>
                </c:pt>
                <c:pt idx="82">
                  <c:v>4.7936650182820858E-3</c:v>
                </c:pt>
                <c:pt idx="83">
                  <c:v>4.7287124143296968E-3</c:v>
                </c:pt>
                <c:pt idx="84">
                  <c:v>4.6244217380966707E-3</c:v>
                </c:pt>
                <c:pt idx="85">
                  <c:v>4.4780158971009891E-3</c:v>
                </c:pt>
                <c:pt idx="86">
                  <c:v>4.3730006228254832E-3</c:v>
                </c:pt>
                <c:pt idx="87">
                  <c:v>4.2492448862754516E-3</c:v>
                </c:pt>
                <c:pt idx="88">
                  <c:v>4.2258105687921496E-3</c:v>
                </c:pt>
                <c:pt idx="89">
                  <c:v>4.0224209274573562E-3</c:v>
                </c:pt>
                <c:pt idx="90">
                  <c:v>3.9982923929708222E-3</c:v>
                </c:pt>
                <c:pt idx="91">
                  <c:v>3.9638300281556373E-3</c:v>
                </c:pt>
                <c:pt idx="92">
                  <c:v>3.9200268048395666E-3</c:v>
                </c:pt>
                <c:pt idx="93">
                  <c:v>3.8416751225075038E-3</c:v>
                </c:pt>
                <c:pt idx="94">
                  <c:v>3.8084889614445755E-3</c:v>
                </c:pt>
                <c:pt idx="95">
                  <c:v>3.8074484716491843E-3</c:v>
                </c:pt>
                <c:pt idx="96">
                  <c:v>3.7633254550290323E-3</c:v>
                </c:pt>
                <c:pt idx="97">
                  <c:v>3.6072805072487231E-3</c:v>
                </c:pt>
                <c:pt idx="98">
                  <c:v>3.3347110225668336E-3</c:v>
                </c:pt>
                <c:pt idx="99">
                  <c:v>3.3214781128092911E-3</c:v>
                </c:pt>
                <c:pt idx="100">
                  <c:v>3.2176313684901714E-3</c:v>
                </c:pt>
                <c:pt idx="101">
                  <c:v>3.1626201442374788E-3</c:v>
                </c:pt>
                <c:pt idx="102">
                  <c:v>3.0944504455674097E-3</c:v>
                </c:pt>
                <c:pt idx="103">
                  <c:v>3.0823578746581671E-3</c:v>
                </c:pt>
                <c:pt idx="104">
                  <c:v>2.8134838196032202E-3</c:v>
                </c:pt>
                <c:pt idx="105">
                  <c:v>2.713956163343037E-3</c:v>
                </c:pt>
                <c:pt idx="106">
                  <c:v>2.6796669280809674E-3</c:v>
                </c:pt>
                <c:pt idx="107">
                  <c:v>2.6510986745924962E-3</c:v>
                </c:pt>
                <c:pt idx="108">
                  <c:v>2.6461835949039068E-3</c:v>
                </c:pt>
                <c:pt idx="109">
                  <c:v>2.5477842639907771E-3</c:v>
                </c:pt>
                <c:pt idx="110">
                  <c:v>2.4011727169126291E-3</c:v>
                </c:pt>
                <c:pt idx="111">
                  <c:v>2.2970995308723443E-3</c:v>
                </c:pt>
                <c:pt idx="112">
                  <c:v>2.1804501521514677E-3</c:v>
                </c:pt>
                <c:pt idx="113">
                  <c:v>2.1525158010601043E-3</c:v>
                </c:pt>
                <c:pt idx="114">
                  <c:v>2.0749072330865175E-3</c:v>
                </c:pt>
                <c:pt idx="115">
                  <c:v>2.0697183143433217E-3</c:v>
                </c:pt>
                <c:pt idx="116">
                  <c:v>1.9060237075932489E-3</c:v>
                </c:pt>
                <c:pt idx="117">
                  <c:v>1.8005989181893109E-3</c:v>
                </c:pt>
                <c:pt idx="118">
                  <c:v>1.7795385160118196E-3</c:v>
                </c:pt>
                <c:pt idx="119">
                  <c:v>1.6451045493905145E-3</c:v>
                </c:pt>
                <c:pt idx="120">
                  <c:v>1.6021119865575009E-3</c:v>
                </c:pt>
                <c:pt idx="121">
                  <c:v>1.3665707949721002E-3</c:v>
                </c:pt>
                <c:pt idx="122">
                  <c:v>1.2334755881539413E-3</c:v>
                </c:pt>
                <c:pt idx="123">
                  <c:v>1.2161443569352075E-3</c:v>
                </c:pt>
                <c:pt idx="124" formatCode="0.00">
                  <c:v>1.1845293656542976E-3</c:v>
                </c:pt>
                <c:pt idx="125" formatCode="0.00">
                  <c:v>1.1834435138390112E-3</c:v>
                </c:pt>
                <c:pt idx="126" formatCode="0.00">
                  <c:v>1.1508091723830057E-3</c:v>
                </c:pt>
                <c:pt idx="127" formatCode="0.00">
                  <c:v>1.0159195761445207E-3</c:v>
                </c:pt>
                <c:pt idx="128" formatCode="0.00">
                  <c:v>9.8710701607583932E-4</c:v>
                </c:pt>
                <c:pt idx="129" formatCode="General">
                  <c:v>9.7776974515775719E-4</c:v>
                </c:pt>
                <c:pt idx="130" formatCode="General">
                  <c:v>8.7743970954118171E-4</c:v>
                </c:pt>
                <c:pt idx="131" formatCode="General">
                  <c:v>6.8705800341977645E-4</c:v>
                </c:pt>
                <c:pt idx="132" formatCode="General">
                  <c:v>6.1098114967575695E-4</c:v>
                </c:pt>
                <c:pt idx="133" formatCode="General">
                  <c:v>6.0880109383079509E-4</c:v>
                </c:pt>
                <c:pt idx="134" formatCode="General">
                  <c:v>5.8470717445661046E-4</c:v>
                </c:pt>
                <c:pt idx="135" formatCode="General">
                  <c:v>5.4172516658072584E-4</c:v>
                </c:pt>
                <c:pt idx="136" formatCode="General">
                  <c:v>5.1475863032430288E-4</c:v>
                </c:pt>
                <c:pt idx="137" formatCode="General">
                  <c:v>4.4944863583792422E-4</c:v>
                </c:pt>
                <c:pt idx="138" formatCode="General">
                  <c:v>4.4929766848566936E-4</c:v>
                </c:pt>
                <c:pt idx="139" formatCode="General">
                  <c:v>4.1196543597449579E-4</c:v>
                </c:pt>
                <c:pt idx="140" formatCode="General">
                  <c:v>4.0713183969113583E-4</c:v>
                </c:pt>
                <c:pt idx="141" formatCode="General">
                  <c:v>3.9384740829201848E-4</c:v>
                </c:pt>
                <c:pt idx="142" formatCode="General">
                  <c:v>3.4211302945093345E-4</c:v>
                </c:pt>
                <c:pt idx="143" formatCode="General">
                  <c:v>3.1919983680591622E-4</c:v>
                </c:pt>
                <c:pt idx="144" formatCode="General">
                  <c:v>2.7370125900597514E-4</c:v>
                </c:pt>
                <c:pt idx="145" formatCode="General">
                  <c:v>2.6350839084243922E-4</c:v>
                </c:pt>
                <c:pt idx="146" formatCode="General">
                  <c:v>2.5486115427478213E-4</c:v>
                </c:pt>
                <c:pt idx="147" formatCode="General">
                  <c:v>2.5108296897734505E-4</c:v>
                </c:pt>
                <c:pt idx="148" formatCode="General">
                  <c:v>2.4256813271656685E-4</c:v>
                </c:pt>
                <c:pt idx="149" formatCode="General">
                  <c:v>2.2142519471729996E-4</c:v>
                </c:pt>
                <c:pt idx="150" formatCode="General">
                  <c:v>2.1357628362057244E-4</c:v>
                </c:pt>
                <c:pt idx="151" formatCode="General">
                  <c:v>2.0004548913559538E-4</c:v>
                </c:pt>
                <c:pt idx="152" formatCode="General">
                  <c:v>1.9897338344245028E-4</c:v>
                </c:pt>
                <c:pt idx="153" formatCode="General">
                  <c:v>1.9333374608214679E-4</c:v>
                </c:pt>
                <c:pt idx="154" formatCode="General">
                  <c:v>1.8282883540970011E-4</c:v>
                </c:pt>
                <c:pt idx="155" formatCode="General">
                  <c:v>1.4719652638100125E-4</c:v>
                </c:pt>
                <c:pt idx="156" formatCode="General">
                  <c:v>1.4025003909898376E-4</c:v>
                </c:pt>
                <c:pt idx="157" formatCode="General">
                  <c:v>1.3996543887037646E-4</c:v>
                </c:pt>
                <c:pt idx="158" formatCode="General">
                  <c:v>1.3730853781448554E-4</c:v>
                </c:pt>
                <c:pt idx="159" formatCode="General">
                  <c:v>1.3502430368333087E-4</c:v>
                </c:pt>
                <c:pt idx="160" formatCode="General">
                  <c:v>1.2915618166881306E-4</c:v>
                </c:pt>
                <c:pt idx="161" formatCode="General">
                  <c:v>1.2416608113498395E-4</c:v>
                </c:pt>
                <c:pt idx="162" formatCode="General">
                  <c:v>1.236892848004802E-4</c:v>
                </c:pt>
                <c:pt idx="163" formatCode="General">
                  <c:v>1.1004579644682239E-4</c:v>
                </c:pt>
                <c:pt idx="164" formatCode="General">
                  <c:v>1.0686869744400136E-4</c:v>
                </c:pt>
                <c:pt idx="165" formatCode="General">
                  <c:v>1.0489848001900734E-4</c:v>
                </c:pt>
                <c:pt idx="166" formatCode="General">
                  <c:v>1.0443373857403633E-4</c:v>
                </c:pt>
                <c:pt idx="167" formatCode="General">
                  <c:v>7.1963977090625574E-5</c:v>
                </c:pt>
                <c:pt idx="168" formatCode="General">
                  <c:v>7.1029331197009651E-5</c:v>
                </c:pt>
                <c:pt idx="169" formatCode="General">
                  <c:v>6.9025732300064416E-5</c:v>
                </c:pt>
                <c:pt idx="170" formatCode="General">
                  <c:v>6.6173303165213058E-5</c:v>
                </c:pt>
                <c:pt idx="171" formatCode="General">
                  <c:v>5.5899340786949375E-5</c:v>
                </c:pt>
                <c:pt idx="172" formatCode="General">
                  <c:v>5.1785610338711489E-5</c:v>
                </c:pt>
                <c:pt idx="173" formatCode="General">
                  <c:v>5.1568403245883209E-5</c:v>
                </c:pt>
                <c:pt idx="174" formatCode="General">
                  <c:v>4.9573788584415942E-5</c:v>
                </c:pt>
                <c:pt idx="175" formatCode="General">
                  <c:v>4.8646941919557083E-5</c:v>
                </c:pt>
                <c:pt idx="176" formatCode="General">
                  <c:v>4.4789283016749116E-5</c:v>
                </c:pt>
                <c:pt idx="177" formatCode="General">
                  <c:v>4.3537711182550642E-5</c:v>
                </c:pt>
                <c:pt idx="178" formatCode="General">
                  <c:v>4.1990928478682653E-5</c:v>
                </c:pt>
                <c:pt idx="179" formatCode="General">
                  <c:v>4.021427606369372E-5</c:v>
                </c:pt>
                <c:pt idx="180" formatCode="General">
                  <c:v>3.57033970489855E-5</c:v>
                </c:pt>
                <c:pt idx="181" formatCode="General">
                  <c:v>3.3837379770206766E-5</c:v>
                </c:pt>
                <c:pt idx="182" formatCode="General">
                  <c:v>3.3168590878083439E-5</c:v>
                </c:pt>
                <c:pt idx="183" formatCode="General">
                  <c:v>2.9786196238130884E-5</c:v>
                </c:pt>
                <c:pt idx="184" formatCode="General">
                  <c:v>2.9487795618432913E-5</c:v>
                </c:pt>
                <c:pt idx="185" formatCode="General">
                  <c:v>2.8565519387390181E-5</c:v>
                </c:pt>
                <c:pt idx="186" formatCode="General">
                  <c:v>2.7905045311209616E-5</c:v>
                </c:pt>
                <c:pt idx="187" formatCode="General">
                  <c:v>1.5594980626555879E-5</c:v>
                </c:pt>
                <c:pt idx="188" formatCode="General">
                  <c:v>1.5388713080254792E-5</c:v>
                </c:pt>
                <c:pt idx="189" formatCode="General">
                  <c:v>1.3863069748482871E-5</c:v>
                </c:pt>
                <c:pt idx="190" formatCode="General">
                  <c:v>1.2997503375131399E-5</c:v>
                </c:pt>
                <c:pt idx="191" formatCode="General">
                  <c:v>1.1391878332580339E-5</c:v>
                </c:pt>
                <c:pt idx="192" formatCode="General">
                  <c:v>8.6902776151212632E-6</c:v>
                </c:pt>
                <c:pt idx="193" formatCode="General">
                  <c:v>8.6404873402441047E-6</c:v>
                </c:pt>
                <c:pt idx="194" formatCode="General">
                  <c:v>6.4933118760205351E-6</c:v>
                </c:pt>
                <c:pt idx="195" formatCode="General">
                  <c:v>5.8556448531297556E-6</c:v>
                </c:pt>
                <c:pt idx="196" formatCode="General">
                  <c:v>4.6376463397207115E-6</c:v>
                </c:pt>
                <c:pt idx="197" formatCode="General">
                  <c:v>1.3789169055860547E-6</c:v>
                </c:pt>
                <c:pt idx="198" formatCode="General">
                  <c:v>1.2717519723324345E-6</c:v>
                </c:pt>
                <c:pt idx="199" formatCode="General">
                  <c:v>4.8482166681834344E-7</c:v>
                </c:pt>
                <c:pt idx="200" formatCode="General">
                  <c:v>3.3178941186481388E-7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575-4B08-8FDF-33801F71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723408"/>
        <c:axId val="636872799"/>
      </c:barChart>
      <c:lineChart>
        <c:grouping val="standard"/>
        <c:varyColors val="0"/>
        <c:ser>
          <c:idx val="1"/>
          <c:order val="1"/>
          <c:tx>
            <c:strRef>
              <c:f>'Postion Level'!$C$1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'Postion Level'!$A$2:$A$203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'Postion Level'!$C$2:$C$203</c:f>
              <c:numCache>
                <c:formatCode>0.00%</c:formatCode>
                <c:ptCount val="202"/>
                <c:pt idx="0">
                  <c:v>4.9751243781094509E-3</c:v>
                </c:pt>
                <c:pt idx="1">
                  <c:v>4.9751243781094509E-3</c:v>
                </c:pt>
                <c:pt idx="2">
                  <c:v>4.9751243781094509E-3</c:v>
                </c:pt>
                <c:pt idx="3">
                  <c:v>4.9751243781094509E-3</c:v>
                </c:pt>
                <c:pt idx="4">
                  <c:v>4.9751243781094509E-3</c:v>
                </c:pt>
                <c:pt idx="5">
                  <c:v>4.9751243781094509E-3</c:v>
                </c:pt>
                <c:pt idx="6">
                  <c:v>4.9751243781094509E-3</c:v>
                </c:pt>
                <c:pt idx="7">
                  <c:v>4.9751243781094509E-3</c:v>
                </c:pt>
                <c:pt idx="8">
                  <c:v>4.9751243781094509E-3</c:v>
                </c:pt>
                <c:pt idx="9">
                  <c:v>4.9751243781094509E-3</c:v>
                </c:pt>
                <c:pt idx="10">
                  <c:v>4.9751243781094509E-3</c:v>
                </c:pt>
                <c:pt idx="11">
                  <c:v>4.9751243781094509E-3</c:v>
                </c:pt>
                <c:pt idx="12">
                  <c:v>4.9751243781094509E-3</c:v>
                </c:pt>
                <c:pt idx="13">
                  <c:v>4.9751243781094509E-3</c:v>
                </c:pt>
                <c:pt idx="14">
                  <c:v>4.9751243781094509E-3</c:v>
                </c:pt>
                <c:pt idx="15">
                  <c:v>4.9751243781094509E-3</c:v>
                </c:pt>
                <c:pt idx="16">
                  <c:v>4.9751243781094509E-3</c:v>
                </c:pt>
                <c:pt idx="17">
                  <c:v>4.9751243781094509E-3</c:v>
                </c:pt>
                <c:pt idx="18">
                  <c:v>4.9751243781094509E-3</c:v>
                </c:pt>
                <c:pt idx="19">
                  <c:v>4.9751243781094509E-3</c:v>
                </c:pt>
                <c:pt idx="20">
                  <c:v>4.9751243781094509E-3</c:v>
                </c:pt>
                <c:pt idx="21">
                  <c:v>4.9751243781094509E-3</c:v>
                </c:pt>
                <c:pt idx="22">
                  <c:v>4.9751243781094509E-3</c:v>
                </c:pt>
                <c:pt idx="23">
                  <c:v>4.9751243781094509E-3</c:v>
                </c:pt>
                <c:pt idx="24">
                  <c:v>4.9751243781094509E-3</c:v>
                </c:pt>
                <c:pt idx="25">
                  <c:v>4.9751243781094509E-3</c:v>
                </c:pt>
                <c:pt idx="26">
                  <c:v>4.9751243781094509E-3</c:v>
                </c:pt>
                <c:pt idx="27">
                  <c:v>4.9751243781094509E-3</c:v>
                </c:pt>
                <c:pt idx="28">
                  <c:v>4.9751243781094509E-3</c:v>
                </c:pt>
                <c:pt idx="29">
                  <c:v>4.9751243781094509E-3</c:v>
                </c:pt>
                <c:pt idx="30">
                  <c:v>4.9751243781094509E-3</c:v>
                </c:pt>
                <c:pt idx="31">
                  <c:v>4.9751243781094509E-3</c:v>
                </c:pt>
                <c:pt idx="32">
                  <c:v>4.9751243781094509E-3</c:v>
                </c:pt>
                <c:pt idx="33">
                  <c:v>4.9751243781094509E-3</c:v>
                </c:pt>
                <c:pt idx="34">
                  <c:v>4.9751243781094509E-3</c:v>
                </c:pt>
                <c:pt idx="35">
                  <c:v>4.9751243781094509E-3</c:v>
                </c:pt>
                <c:pt idx="36">
                  <c:v>4.9751243781094509E-3</c:v>
                </c:pt>
                <c:pt idx="37">
                  <c:v>4.9751243781094509E-3</c:v>
                </c:pt>
                <c:pt idx="38">
                  <c:v>4.9751243781094509E-3</c:v>
                </c:pt>
                <c:pt idx="39">
                  <c:v>4.9751243781094509E-3</c:v>
                </c:pt>
                <c:pt idx="40">
                  <c:v>4.9751243781094509E-3</c:v>
                </c:pt>
                <c:pt idx="41">
                  <c:v>4.9751243781094509E-3</c:v>
                </c:pt>
                <c:pt idx="42">
                  <c:v>4.9751243781094509E-3</c:v>
                </c:pt>
                <c:pt idx="43">
                  <c:v>4.9751243781094509E-3</c:v>
                </c:pt>
                <c:pt idx="44">
                  <c:v>4.9751243781094509E-3</c:v>
                </c:pt>
                <c:pt idx="45">
                  <c:v>4.9751243781094509E-3</c:v>
                </c:pt>
                <c:pt idx="46">
                  <c:v>4.9751243781094509E-3</c:v>
                </c:pt>
                <c:pt idx="47">
                  <c:v>4.9751243781094509E-3</c:v>
                </c:pt>
                <c:pt idx="48">
                  <c:v>4.9751243781094509E-3</c:v>
                </c:pt>
                <c:pt idx="49">
                  <c:v>4.9751243781094509E-3</c:v>
                </c:pt>
                <c:pt idx="50">
                  <c:v>4.9751243781094509E-3</c:v>
                </c:pt>
                <c:pt idx="51">
                  <c:v>4.9751243781094509E-3</c:v>
                </c:pt>
                <c:pt idx="52">
                  <c:v>4.9751243781094509E-3</c:v>
                </c:pt>
                <c:pt idx="53">
                  <c:v>4.9751243781094509E-3</c:v>
                </c:pt>
                <c:pt idx="54">
                  <c:v>4.9751243781094509E-3</c:v>
                </c:pt>
                <c:pt idx="55">
                  <c:v>4.9751243781094509E-3</c:v>
                </c:pt>
                <c:pt idx="56">
                  <c:v>4.9751243781094509E-3</c:v>
                </c:pt>
                <c:pt idx="57">
                  <c:v>4.9751243781094509E-3</c:v>
                </c:pt>
                <c:pt idx="58">
                  <c:v>4.9751243781094509E-3</c:v>
                </c:pt>
                <c:pt idx="59">
                  <c:v>4.9751243781094509E-3</c:v>
                </c:pt>
                <c:pt idx="60">
                  <c:v>4.9751243781094509E-3</c:v>
                </c:pt>
                <c:pt idx="61">
                  <c:v>4.9751243781094509E-3</c:v>
                </c:pt>
                <c:pt idx="62">
                  <c:v>4.9751243781094509E-3</c:v>
                </c:pt>
                <c:pt idx="63">
                  <c:v>4.9751243781094509E-3</c:v>
                </c:pt>
                <c:pt idx="64">
                  <c:v>4.9751243781094509E-3</c:v>
                </c:pt>
                <c:pt idx="65">
                  <c:v>4.9751243781094509E-3</c:v>
                </c:pt>
                <c:pt idx="66">
                  <c:v>4.9751243781094509E-3</c:v>
                </c:pt>
                <c:pt idx="67">
                  <c:v>4.9751243781094509E-3</c:v>
                </c:pt>
                <c:pt idx="68">
                  <c:v>4.9751243781094509E-3</c:v>
                </c:pt>
                <c:pt idx="69">
                  <c:v>4.9751243781094509E-3</c:v>
                </c:pt>
                <c:pt idx="70">
                  <c:v>4.9751243781094509E-3</c:v>
                </c:pt>
                <c:pt idx="71">
                  <c:v>4.9751243781094509E-3</c:v>
                </c:pt>
                <c:pt idx="72">
                  <c:v>4.9751243781094509E-3</c:v>
                </c:pt>
                <c:pt idx="73">
                  <c:v>4.9751243781094509E-3</c:v>
                </c:pt>
                <c:pt idx="74">
                  <c:v>4.9751243781094509E-3</c:v>
                </c:pt>
                <c:pt idx="75">
                  <c:v>4.9751243781094509E-3</c:v>
                </c:pt>
                <c:pt idx="76">
                  <c:v>4.9751243781094509E-3</c:v>
                </c:pt>
                <c:pt idx="77">
                  <c:v>4.9751243781094509E-3</c:v>
                </c:pt>
                <c:pt idx="78">
                  <c:v>4.9751243781094509E-3</c:v>
                </c:pt>
                <c:pt idx="79">
                  <c:v>4.9751243781094509E-3</c:v>
                </c:pt>
                <c:pt idx="80">
                  <c:v>4.9751243781094509E-3</c:v>
                </c:pt>
                <c:pt idx="81">
                  <c:v>4.9751243781094509E-3</c:v>
                </c:pt>
                <c:pt idx="82">
                  <c:v>4.9751243781094509E-3</c:v>
                </c:pt>
                <c:pt idx="83">
                  <c:v>4.9751243781094509E-3</c:v>
                </c:pt>
                <c:pt idx="84">
                  <c:v>4.9751243781094509E-3</c:v>
                </c:pt>
                <c:pt idx="85">
                  <c:v>4.9751243781094509E-3</c:v>
                </c:pt>
                <c:pt idx="86">
                  <c:v>4.9751243781094509E-3</c:v>
                </c:pt>
                <c:pt idx="87">
                  <c:v>4.9751243781094509E-3</c:v>
                </c:pt>
                <c:pt idx="88">
                  <c:v>4.9751243781094509E-3</c:v>
                </c:pt>
                <c:pt idx="89">
                  <c:v>4.9751243781094509E-3</c:v>
                </c:pt>
                <c:pt idx="90">
                  <c:v>4.9751243781094509E-3</c:v>
                </c:pt>
                <c:pt idx="91">
                  <c:v>4.9751243781094509E-3</c:v>
                </c:pt>
                <c:pt idx="92">
                  <c:v>4.9751243781094509E-3</c:v>
                </c:pt>
                <c:pt idx="93">
                  <c:v>4.9751243781094509E-3</c:v>
                </c:pt>
                <c:pt idx="94">
                  <c:v>4.9751243781094509E-3</c:v>
                </c:pt>
                <c:pt idx="95">
                  <c:v>4.9751243781094509E-3</c:v>
                </c:pt>
                <c:pt idx="96">
                  <c:v>4.9751243781094509E-3</c:v>
                </c:pt>
                <c:pt idx="97">
                  <c:v>4.9751243781094509E-3</c:v>
                </c:pt>
                <c:pt idx="98">
                  <c:v>4.9751243781094509E-3</c:v>
                </c:pt>
                <c:pt idx="99">
                  <c:v>4.9751243781094509E-3</c:v>
                </c:pt>
                <c:pt idx="100">
                  <c:v>4.9751243781094509E-3</c:v>
                </c:pt>
                <c:pt idx="101">
                  <c:v>4.9751243781094509E-3</c:v>
                </c:pt>
                <c:pt idx="102">
                  <c:v>4.9751243781094509E-3</c:v>
                </c:pt>
                <c:pt idx="103">
                  <c:v>4.9751243781094509E-3</c:v>
                </c:pt>
                <c:pt idx="104">
                  <c:v>4.9751243781094509E-3</c:v>
                </c:pt>
                <c:pt idx="105">
                  <c:v>4.9751243781094509E-3</c:v>
                </c:pt>
                <c:pt idx="106">
                  <c:v>4.9751243781094509E-3</c:v>
                </c:pt>
                <c:pt idx="107">
                  <c:v>4.9751243781094509E-3</c:v>
                </c:pt>
                <c:pt idx="108">
                  <c:v>4.9751243781094509E-3</c:v>
                </c:pt>
                <c:pt idx="109">
                  <c:v>4.9751243781094509E-3</c:v>
                </c:pt>
                <c:pt idx="110">
                  <c:v>4.9751243781094509E-3</c:v>
                </c:pt>
                <c:pt idx="111">
                  <c:v>4.9751243781094509E-3</c:v>
                </c:pt>
                <c:pt idx="112">
                  <c:v>4.9751243781094509E-3</c:v>
                </c:pt>
                <c:pt idx="113">
                  <c:v>4.9751243781094509E-3</c:v>
                </c:pt>
                <c:pt idx="114">
                  <c:v>4.9751243781094509E-3</c:v>
                </c:pt>
                <c:pt idx="115">
                  <c:v>4.9751243781094509E-3</c:v>
                </c:pt>
                <c:pt idx="116">
                  <c:v>4.9751243781094509E-3</c:v>
                </c:pt>
                <c:pt idx="117">
                  <c:v>4.9751243781094509E-3</c:v>
                </c:pt>
                <c:pt idx="118">
                  <c:v>4.9751243781094509E-3</c:v>
                </c:pt>
                <c:pt idx="119">
                  <c:v>4.9751243781094509E-3</c:v>
                </c:pt>
                <c:pt idx="120">
                  <c:v>4.9751243781094509E-3</c:v>
                </c:pt>
                <c:pt idx="121">
                  <c:v>4.9751243781094509E-3</c:v>
                </c:pt>
                <c:pt idx="122">
                  <c:v>4.9751243781094509E-3</c:v>
                </c:pt>
                <c:pt idx="123">
                  <c:v>4.9751243781094509E-3</c:v>
                </c:pt>
                <c:pt idx="124">
                  <c:v>4.9751243781094509E-3</c:v>
                </c:pt>
                <c:pt idx="125">
                  <c:v>4.9751243781094509E-3</c:v>
                </c:pt>
                <c:pt idx="126">
                  <c:v>4.9751243781094509E-3</c:v>
                </c:pt>
                <c:pt idx="127">
                  <c:v>4.9751243781094509E-3</c:v>
                </c:pt>
                <c:pt idx="128">
                  <c:v>4.9751243781094509E-3</c:v>
                </c:pt>
                <c:pt idx="129">
                  <c:v>4.9751243781094509E-3</c:v>
                </c:pt>
                <c:pt idx="130">
                  <c:v>4.9751243781094509E-3</c:v>
                </c:pt>
                <c:pt idx="131">
                  <c:v>4.9751243781094509E-3</c:v>
                </c:pt>
                <c:pt idx="132">
                  <c:v>4.9751243781094509E-3</c:v>
                </c:pt>
                <c:pt idx="133">
                  <c:v>4.9751243781094509E-3</c:v>
                </c:pt>
                <c:pt idx="134">
                  <c:v>4.9751243781094509E-3</c:v>
                </c:pt>
                <c:pt idx="135">
                  <c:v>4.9751243781094509E-3</c:v>
                </c:pt>
                <c:pt idx="136">
                  <c:v>4.9751243781094509E-3</c:v>
                </c:pt>
                <c:pt idx="137">
                  <c:v>4.9751243781094509E-3</c:v>
                </c:pt>
                <c:pt idx="138">
                  <c:v>4.9751243781094509E-3</c:v>
                </c:pt>
                <c:pt idx="139">
                  <c:v>4.9751243781094509E-3</c:v>
                </c:pt>
                <c:pt idx="140">
                  <c:v>4.9751243781094509E-3</c:v>
                </c:pt>
                <c:pt idx="141">
                  <c:v>4.9751243781094509E-3</c:v>
                </c:pt>
                <c:pt idx="142">
                  <c:v>4.9751243781094509E-3</c:v>
                </c:pt>
                <c:pt idx="143">
                  <c:v>4.9751243781094509E-3</c:v>
                </c:pt>
                <c:pt idx="144">
                  <c:v>4.9751243781094509E-3</c:v>
                </c:pt>
                <c:pt idx="145">
                  <c:v>4.9751243781094509E-3</c:v>
                </c:pt>
                <c:pt idx="146">
                  <c:v>4.9751243781094509E-3</c:v>
                </c:pt>
                <c:pt idx="147">
                  <c:v>4.9751243781094509E-3</c:v>
                </c:pt>
                <c:pt idx="148">
                  <c:v>4.9751243781094509E-3</c:v>
                </c:pt>
                <c:pt idx="149">
                  <c:v>4.9751243781094509E-3</c:v>
                </c:pt>
                <c:pt idx="150">
                  <c:v>4.9751243781094509E-3</c:v>
                </c:pt>
                <c:pt idx="151">
                  <c:v>4.9751243781094509E-3</c:v>
                </c:pt>
                <c:pt idx="152">
                  <c:v>4.9751243781094509E-3</c:v>
                </c:pt>
                <c:pt idx="153">
                  <c:v>4.9751243781094509E-3</c:v>
                </c:pt>
                <c:pt idx="154">
                  <c:v>4.9751243781094509E-3</c:v>
                </c:pt>
                <c:pt idx="155">
                  <c:v>4.9751243781094509E-3</c:v>
                </c:pt>
                <c:pt idx="156">
                  <c:v>4.9751243781094509E-3</c:v>
                </c:pt>
                <c:pt idx="157">
                  <c:v>4.9751243781094509E-3</c:v>
                </c:pt>
                <c:pt idx="158">
                  <c:v>4.9751243781094509E-3</c:v>
                </c:pt>
                <c:pt idx="159">
                  <c:v>4.9751243781094509E-3</c:v>
                </c:pt>
                <c:pt idx="160">
                  <c:v>4.9751243781094509E-3</c:v>
                </c:pt>
                <c:pt idx="161">
                  <c:v>4.9751243781094509E-3</c:v>
                </c:pt>
                <c:pt idx="162">
                  <c:v>4.9751243781094509E-3</c:v>
                </c:pt>
                <c:pt idx="163">
                  <c:v>4.9751243781094509E-3</c:v>
                </c:pt>
                <c:pt idx="164">
                  <c:v>4.9751243781094509E-3</c:v>
                </c:pt>
                <c:pt idx="165">
                  <c:v>4.9751243781094509E-3</c:v>
                </c:pt>
                <c:pt idx="166">
                  <c:v>4.9751243781094509E-3</c:v>
                </c:pt>
                <c:pt idx="167">
                  <c:v>4.9751243781094509E-3</c:v>
                </c:pt>
                <c:pt idx="168">
                  <c:v>4.9751243781094509E-3</c:v>
                </c:pt>
                <c:pt idx="169">
                  <c:v>4.9751243781094509E-3</c:v>
                </c:pt>
                <c:pt idx="170">
                  <c:v>4.9751243781094509E-3</c:v>
                </c:pt>
                <c:pt idx="171">
                  <c:v>4.9751243781094509E-3</c:v>
                </c:pt>
                <c:pt idx="172">
                  <c:v>4.9751243781094509E-3</c:v>
                </c:pt>
                <c:pt idx="173">
                  <c:v>4.9751243781094509E-3</c:v>
                </c:pt>
                <c:pt idx="174">
                  <c:v>4.9751243781094509E-3</c:v>
                </c:pt>
                <c:pt idx="175">
                  <c:v>4.9751243781094509E-3</c:v>
                </c:pt>
                <c:pt idx="176">
                  <c:v>4.9751243781094509E-3</c:v>
                </c:pt>
                <c:pt idx="177">
                  <c:v>4.9751243781094509E-3</c:v>
                </c:pt>
                <c:pt idx="178">
                  <c:v>4.9751243781094509E-3</c:v>
                </c:pt>
                <c:pt idx="179">
                  <c:v>4.9751243781094509E-3</c:v>
                </c:pt>
                <c:pt idx="180">
                  <c:v>4.9751243781094509E-3</c:v>
                </c:pt>
                <c:pt idx="181">
                  <c:v>4.9751243781094509E-3</c:v>
                </c:pt>
                <c:pt idx="182">
                  <c:v>4.9751243781094509E-3</c:v>
                </c:pt>
                <c:pt idx="183">
                  <c:v>4.9751243781094509E-3</c:v>
                </c:pt>
                <c:pt idx="184">
                  <c:v>4.9751243781094509E-3</c:v>
                </c:pt>
                <c:pt idx="185">
                  <c:v>4.9751243781094509E-3</c:v>
                </c:pt>
                <c:pt idx="186">
                  <c:v>4.9751243781094509E-3</c:v>
                </c:pt>
                <c:pt idx="187">
                  <c:v>4.9751243781094509E-3</c:v>
                </c:pt>
                <c:pt idx="188">
                  <c:v>4.9751243781094509E-3</c:v>
                </c:pt>
                <c:pt idx="189">
                  <c:v>4.9751243781094509E-3</c:v>
                </c:pt>
                <c:pt idx="190">
                  <c:v>4.9751243781094509E-3</c:v>
                </c:pt>
                <c:pt idx="191">
                  <c:v>4.9751243781094509E-3</c:v>
                </c:pt>
                <c:pt idx="192">
                  <c:v>4.9751243781094509E-3</c:v>
                </c:pt>
                <c:pt idx="193">
                  <c:v>4.9751243781094509E-3</c:v>
                </c:pt>
                <c:pt idx="194">
                  <c:v>4.9751243781094509E-3</c:v>
                </c:pt>
                <c:pt idx="195">
                  <c:v>4.9751243781094509E-3</c:v>
                </c:pt>
                <c:pt idx="196">
                  <c:v>4.9751243781094509E-3</c:v>
                </c:pt>
                <c:pt idx="197">
                  <c:v>4.9751243781094509E-3</c:v>
                </c:pt>
                <c:pt idx="198">
                  <c:v>4.9751243781094509E-3</c:v>
                </c:pt>
                <c:pt idx="199">
                  <c:v>4.9751243781094509E-3</c:v>
                </c:pt>
                <c:pt idx="200">
                  <c:v>4.9751243781094509E-3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575-4B08-8FDF-33801F71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23408"/>
        <c:axId val="636872799"/>
      </c:lineChart>
      <c:catAx>
        <c:axId val="20747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Line Item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72799"/>
        <c:crosses val="autoZero"/>
        <c:auto val="0"/>
        <c:lblAlgn val="ctr"/>
        <c:lblOffset val="100"/>
        <c:tickLblSkip val="5"/>
        <c:tickMarkSkip val="6"/>
        <c:noMultiLvlLbl val="0"/>
      </c:catAx>
      <c:valAx>
        <c:axId val="6368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2340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Portfolio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Tables'!$Z$54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val>
            <c:numRef>
              <c:f>'Credit Risk Tables'!$Z$55:$Z$59</c:f>
              <c:numCache>
                <c:formatCode>0.0%</c:formatCode>
                <c:ptCount val="5"/>
                <c:pt idx="0">
                  <c:v>0.36668841303910554</c:v>
                </c:pt>
                <c:pt idx="1">
                  <c:v>0.1096103812137434</c:v>
                </c:pt>
                <c:pt idx="2">
                  <c:v>0.39595518627581738</c:v>
                </c:pt>
                <c:pt idx="3">
                  <c:v>0.12770799210261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D-45B3-9910-3CD31E1A19DF}"/>
            </c:ext>
          </c:extLst>
        </c:ser>
        <c:ser>
          <c:idx val="1"/>
          <c:order val="1"/>
          <c:tx>
            <c:strRef>
              <c:f>'Credit Risk Tables'!$AA$54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val>
            <c:numRef>
              <c:f>'Credit Risk Tables'!$AA$55:$AA$59</c:f>
              <c:numCache>
                <c:formatCode>0.0%</c:formatCode>
                <c:ptCount val="5"/>
                <c:pt idx="0">
                  <c:v>0.36588197866474004</c:v>
                </c:pt>
                <c:pt idx="1">
                  <c:v>0.15649083999701241</c:v>
                </c:pt>
                <c:pt idx="2">
                  <c:v>0.3594514014956533</c:v>
                </c:pt>
                <c:pt idx="3">
                  <c:v>0.11817577984259424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D-45B3-9910-3CD31E1A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4255"/>
        <c:axId val="160705215"/>
      </c:barChart>
      <c:catAx>
        <c:axId val="1607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15"/>
        <c:crosses val="autoZero"/>
        <c:auto val="1"/>
        <c:lblAlgn val="ctr"/>
        <c:lblOffset val="100"/>
        <c:noMultiLvlLbl val="0"/>
      </c:catAx>
      <c:valAx>
        <c:axId val="1607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F716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Risk Tables'!$AO$34:$AO$52</c:f>
              <c:strCache>
                <c:ptCount val="18"/>
                <c:pt idx="0">
                  <c:v>CMBS</c:v>
                </c:pt>
                <c:pt idx="3">
                  <c:v>ABS</c:v>
                </c:pt>
                <c:pt idx="5">
                  <c:v>Hedges</c:v>
                </c:pt>
                <c:pt idx="8">
                  <c:v>CLO</c:v>
                </c:pt>
                <c:pt idx="11">
                  <c:v>Cash</c:v>
                </c:pt>
                <c:pt idx="14">
                  <c:v>Total (Gross)</c:v>
                </c:pt>
                <c:pt idx="17">
                  <c:v>Total (Net)</c:v>
                </c:pt>
              </c:strCache>
            </c:strRef>
          </c:cat>
          <c:val>
            <c:numRef>
              <c:f>'Credit Risk Tables'!$AP$35:$AP$52</c:f>
              <c:numCache>
                <c:formatCode>General</c:formatCode>
                <c:ptCount val="18"/>
                <c:pt idx="0" formatCode="0.00%">
                  <c:v>1.54E-2</c:v>
                </c:pt>
                <c:pt idx="3" formatCode="0.00%">
                  <c:v>4.8999999999999998E-3</c:v>
                </c:pt>
                <c:pt idx="6" formatCode="0.00%">
                  <c:v>-6.9999999999999999E-4</c:v>
                </c:pt>
                <c:pt idx="8" formatCode="0.00%">
                  <c:v>2.0000000000000001E-4</c:v>
                </c:pt>
                <c:pt idx="11" formatCode="0.00%">
                  <c:v>2.9999999999999997E-4</c:v>
                </c:pt>
                <c:pt idx="14" formatCode="0.00%">
                  <c:v>2.01E-2</c:v>
                </c:pt>
                <c:pt idx="17" formatCode="0.00%">
                  <c:v>1.49E-2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1-4120-9AC6-2754BCC3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412512"/>
        <c:axId val="1582883663"/>
      </c:barChart>
      <c:catAx>
        <c:axId val="120541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3663"/>
        <c:crosses val="autoZero"/>
        <c:auto val="1"/>
        <c:lblAlgn val="ctr"/>
        <c:lblOffset val="100"/>
        <c:noMultiLvlLbl val="0"/>
      </c:catAx>
      <c:valAx>
        <c:axId val="1582883663"/>
        <c:scaling>
          <c:orientation val="minMax"/>
          <c:max val="2.0000000000000004E-2"/>
          <c:min val="-2.0000000000000004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56170"/>
            </a:solidFill>
            <a:ln w="12700" cmpd="sng">
              <a:solidFill>
                <a:srgbClr val="356170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2.5877230156374862E-3"/>
                  <c:y val="7.36047006875450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AB-429D-8701-B65BDEB6ACD2}"/>
                </c:ext>
              </c:extLst>
            </c:dLbl>
            <c:dLbl>
              <c:idx val="5"/>
              <c:layout>
                <c:manualLayout>
                  <c:x val="5.175446031275067E-3"/>
                  <c:y val="2.94413008017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EB-4ADC-B79F-BB60F07E711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01-487D-90A0-53A23237CB9B}"/>
                </c:ext>
              </c:extLst>
            </c:dLbl>
            <c:dLbl>
              <c:idx val="8"/>
              <c:layout>
                <c:manualLayout>
                  <c:x val="5.1750385479249318E-3"/>
                  <c:y val="2.2078512839680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46-435E-AC09-11FE2A13577F}"/>
                </c:ext>
              </c:extLst>
            </c:dLbl>
            <c:dLbl>
              <c:idx val="10"/>
              <c:layout>
                <c:manualLayout>
                  <c:x val="1.0350077095849864E-2"/>
                  <c:y val="1.471920171755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46-435E-AC09-11FE2A135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Tables'!$AJ$35:$AJ$45</c:f>
              <c:numCache>
                <c:formatCode>0.00%</c:formatCode>
                <c:ptCount val="11"/>
                <c:pt idx="1">
                  <c:v>6.7999999999999996E-3</c:v>
                </c:pt>
                <c:pt idx="3">
                  <c:v>6.1000000000000004E-3</c:v>
                </c:pt>
                <c:pt idx="5">
                  <c:v>7.1999999999999998E-3</c:v>
                </c:pt>
                <c:pt idx="8">
                  <c:v>2.01E-2</c:v>
                </c:pt>
                <c:pt idx="10">
                  <c:v>1.49E-2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8-4F7D-BE78-E8D077AC39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Tables'!$AK$35:$AK$45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EE8-4F7D-BE78-E8D077AC39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Tables'!$AL$35:$AL$45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BEE8-4F7D-BE78-E8D077AC39F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'Credit Risk Tables'!$AI$35:$AI$45</c:f>
              <c:strCache>
                <c:ptCount val="10"/>
                <c:pt idx="0">
                  <c:v>Income Cash Flow Gain/Loss</c:v>
                </c:pt>
                <c:pt idx="2">
                  <c:v>Realized Trading Gain/Loss</c:v>
                </c:pt>
                <c:pt idx="4">
                  <c:v>Unrealized Trading Gain/Loss</c:v>
                </c:pt>
                <c:pt idx="7">
                  <c:v>Total (Gross)</c:v>
                </c:pt>
                <c:pt idx="9">
                  <c:v>Total (Net)</c:v>
                </c:pt>
              </c:strCache>
            </c:strRef>
          </c:cat>
          <c:val>
            <c:numRef>
              <c:f>'Credit Risk Tables'!$AM$35:$AM$45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BEE8-4F7D-BE78-E8D077AC3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2430943"/>
        <c:axId val="1083319216"/>
        <c:extLst/>
      </c:barChart>
      <c:catAx>
        <c:axId val="772430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19216"/>
        <c:crosses val="autoZero"/>
        <c:auto val="1"/>
        <c:lblAlgn val="ctr"/>
        <c:lblOffset val="100"/>
        <c:noMultiLvlLbl val="0"/>
      </c:catAx>
      <c:valAx>
        <c:axId val="1083319216"/>
        <c:scaling>
          <c:orientation val="minMax"/>
          <c:max val="4.0000000000000008E-2"/>
          <c:min val="-4.0000000000000008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30943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56170"/>
            </a:solidFill>
            <a:ln w="12700">
              <a:solidFill>
                <a:srgbClr val="356170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1.0421455561416011E-2"/>
                  <c:y val="7.45672358575584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D0-4825-8BA5-075D239A282D}"/>
                </c:ext>
              </c:extLst>
            </c:dLbl>
            <c:dLbl>
              <c:idx val="6"/>
              <c:layout>
                <c:manualLayout>
                  <c:x val="-0.13774651204344845"/>
                  <c:y val="1.86514960708509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96267723911018E-2"/>
                      <c:h val="0.186291863711218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283-4E3D-9F3B-200981A1D1E2}"/>
                </c:ext>
              </c:extLst>
            </c:dLbl>
            <c:dLbl>
              <c:idx val="7"/>
              <c:layout>
                <c:manualLayout>
                  <c:x val="-0.18237444659096341"/>
                  <c:y val="2.9354868065228953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C4-4DB6-8A87-A63E7330DABC}"/>
                </c:ext>
              </c:extLst>
            </c:dLbl>
            <c:dLbl>
              <c:idx val="12"/>
              <c:layout>
                <c:manualLayout>
                  <c:x val="0"/>
                  <c:y val="1.4912860074150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D0-4825-8BA5-075D239A282D}"/>
                </c:ext>
              </c:extLst>
            </c:dLbl>
            <c:dLbl>
              <c:idx val="15"/>
              <c:layout>
                <c:manualLayout>
                  <c:x val="7.8160916710619359E-3"/>
                  <c:y val="5.8709736129090967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D0-4825-8BA5-075D239A28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'Credit Risk Tables'!$AO$34:$AO$52</c:f>
              <c:strCache>
                <c:ptCount val="18"/>
                <c:pt idx="0">
                  <c:v>CMBS</c:v>
                </c:pt>
                <c:pt idx="3">
                  <c:v>ABS</c:v>
                </c:pt>
                <c:pt idx="5">
                  <c:v>Hedges</c:v>
                </c:pt>
                <c:pt idx="8">
                  <c:v>CLO</c:v>
                </c:pt>
                <c:pt idx="11">
                  <c:v>Cash</c:v>
                </c:pt>
                <c:pt idx="14">
                  <c:v>Total (Gross)</c:v>
                </c:pt>
                <c:pt idx="17">
                  <c:v>Total (Net)</c:v>
                </c:pt>
              </c:strCache>
            </c:strRef>
          </c:cat>
          <c:val>
            <c:numRef>
              <c:f>'Credit Risk Tables'!$AP$35:$AP$52</c:f>
              <c:numCache>
                <c:formatCode>General</c:formatCode>
                <c:ptCount val="18"/>
                <c:pt idx="0" formatCode="0.00%">
                  <c:v>1.54E-2</c:v>
                </c:pt>
                <c:pt idx="3" formatCode="0.00%">
                  <c:v>4.8999999999999998E-3</c:v>
                </c:pt>
                <c:pt idx="6" formatCode="0.00%">
                  <c:v>-6.9999999999999999E-4</c:v>
                </c:pt>
                <c:pt idx="8" formatCode="0.00%">
                  <c:v>2.0000000000000001E-4</c:v>
                </c:pt>
                <c:pt idx="11" formatCode="0.00%">
                  <c:v>2.9999999999999997E-4</c:v>
                </c:pt>
                <c:pt idx="14" formatCode="0.00%">
                  <c:v>2.01E-2</c:v>
                </c:pt>
                <c:pt idx="17" formatCode="0.00%">
                  <c:v>1.49E-2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7-4B0F-8291-385CEEF2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412512"/>
        <c:axId val="1582883663"/>
      </c:barChart>
      <c:catAx>
        <c:axId val="1205412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3663"/>
        <c:crosses val="autoZero"/>
        <c:auto val="1"/>
        <c:lblAlgn val="ctr"/>
        <c:lblOffset val="100"/>
        <c:noMultiLvlLbl val="0"/>
      </c:catAx>
      <c:valAx>
        <c:axId val="1582883663"/>
        <c:scaling>
          <c:orientation val="minMax"/>
          <c:max val="4.0000000000000008E-2"/>
          <c:min val="-4.0000000000000008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125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Portfolio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Tables'!$Z$27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val>
            <c:numRef>
              <c:f>'Credit Risk Tables'!$Z$28:$Z$32</c:f>
              <c:numCache>
                <c:formatCode>0.0%</c:formatCode>
                <c:ptCount val="5"/>
                <c:pt idx="0">
                  <c:v>0.505</c:v>
                </c:pt>
                <c:pt idx="1">
                  <c:v>9.5000000000000001E-2</c:v>
                </c:pt>
                <c:pt idx="2">
                  <c:v>0.27600000000000002</c:v>
                </c:pt>
                <c:pt idx="3">
                  <c:v>0.11700000000000001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E-4A10-9D3C-897948718268}"/>
            </c:ext>
          </c:extLst>
        </c:ser>
        <c:ser>
          <c:idx val="1"/>
          <c:order val="1"/>
          <c:tx>
            <c:strRef>
              <c:f>'Credit Risk Tables'!$AA$27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val>
            <c:numRef>
              <c:f>'Credit Risk Tables'!$AA$28:$AA$32</c:f>
              <c:numCache>
                <c:formatCode>0.0%</c:formatCode>
                <c:ptCount val="5"/>
                <c:pt idx="0">
                  <c:v>0.51430581934807074</c:v>
                </c:pt>
                <c:pt idx="1">
                  <c:v>0.12339576314275373</c:v>
                </c:pt>
                <c:pt idx="2">
                  <c:v>0.23979991556228863</c:v>
                </c:pt>
                <c:pt idx="3">
                  <c:v>0.12249850194688695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E-4A10-9D3C-89794871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04255"/>
        <c:axId val="160705215"/>
      </c:barChart>
      <c:catAx>
        <c:axId val="1607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15"/>
        <c:crosses val="autoZero"/>
        <c:auto val="1"/>
        <c:lblAlgn val="ctr"/>
        <c:lblOffset val="100"/>
        <c:noMultiLvlLbl val="0"/>
      </c:catAx>
      <c:valAx>
        <c:axId val="1607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Aggregate Risk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Risk Tables'!$Z$18</c:f>
              <c:strCache>
                <c:ptCount val="1"/>
                <c:pt idx="0">
                  <c:v>% This Month</c:v>
                </c:pt>
              </c:strCache>
            </c:strRef>
          </c:tx>
          <c:spPr>
            <a:solidFill>
              <a:srgbClr val="356170"/>
            </a:solidFill>
            <a:ln>
              <a:solidFill>
                <a:srgbClr val="006666"/>
              </a:solidFill>
            </a:ln>
            <a:effectLst/>
          </c:spPr>
          <c:invertIfNegative val="0"/>
          <c:cat>
            <c:numRef>
              <c:f>'Credit Risk Tables'!$W$19:$W$23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'Credit Risk Tables'!$Z$19:$Z$23</c:f>
              <c:numCache>
                <c:formatCode>0.0%</c:formatCode>
                <c:ptCount val="5"/>
                <c:pt idx="0">
                  <c:v>0.495</c:v>
                </c:pt>
                <c:pt idx="1">
                  <c:v>7.8600000000000003E-2</c:v>
                </c:pt>
                <c:pt idx="2">
                  <c:v>0.29339999999999999</c:v>
                </c:pt>
                <c:pt idx="3">
                  <c:v>0.13289999999999999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1-4C83-A129-3757913D00E6}"/>
            </c:ext>
          </c:extLst>
        </c:ser>
        <c:ser>
          <c:idx val="1"/>
          <c:order val="1"/>
          <c:tx>
            <c:strRef>
              <c:f>'Credit Risk Tables'!$AA$18</c:f>
              <c:strCache>
                <c:ptCount val="1"/>
                <c:pt idx="0">
                  <c:v>% Last Month 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cat>
            <c:numRef>
              <c:f>'Credit Risk Tables'!$W$19:$W$23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'Credit Risk Tables'!$AA$19:$AA$23</c:f>
              <c:numCache>
                <c:formatCode>0.0%</c:formatCode>
                <c:ptCount val="5"/>
                <c:pt idx="0">
                  <c:v>0.505</c:v>
                </c:pt>
                <c:pt idx="1">
                  <c:v>9.5000000000000001E-2</c:v>
                </c:pt>
                <c:pt idx="2">
                  <c:v>0.27600000000000002</c:v>
                </c:pt>
                <c:pt idx="3">
                  <c:v>0.11700000000000001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1-4C83-A129-3757913D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299695"/>
        <c:axId val="1086300655"/>
      </c:barChart>
      <c:catAx>
        <c:axId val="10862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00655"/>
        <c:crosses val="autoZero"/>
        <c:auto val="1"/>
        <c:lblAlgn val="ctr"/>
        <c:lblOffset val="100"/>
        <c:noMultiLvlLbl val="0"/>
      </c:catAx>
      <c:valAx>
        <c:axId val="10863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BB</c:v>
              </c:pt>
              <c:pt idx="3">
                <c:v>BBB</c:v>
              </c:pt>
              <c:pt idx="4">
                <c:v>CCC</c:v>
              </c:pt>
            </c:strLit>
          </c:cat>
          <c:val>
            <c:numLit>
              <c:formatCode>General</c:formatCode>
              <c:ptCount val="5"/>
              <c:pt idx="0">
                <c:v>3037187.5</c:v>
              </c:pt>
              <c:pt idx="1">
                <c:v>4084820</c:v>
              </c:pt>
              <c:pt idx="2">
                <c:v>3173328.1250000009</c:v>
              </c:pt>
              <c:pt idx="3">
                <c:v>14356972.5</c:v>
              </c:pt>
              <c:pt idx="4">
                <c:v>1594442.5</c:v>
              </c:pt>
            </c:numLit>
          </c:val>
          <c:extLst>
            <c:ext xmlns:c16="http://schemas.microsoft.com/office/drawing/2014/chart" uri="{C3380CC4-5D6E-409C-BE32-E72D297353CC}">
              <c16:uniqueId val="{00000000-CBBC-44D7-9AF7-02C41913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0655"/>
        <c:axId val="10942767"/>
      </c:barChart>
      <c:catAx>
        <c:axId val="799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767"/>
        <c:crosses val="autoZero"/>
        <c:auto val="1"/>
        <c:lblAlgn val="ctr"/>
        <c:lblOffset val="100"/>
        <c:noMultiLvlLbl val="0"/>
      </c:catAx>
      <c:valAx>
        <c:axId val="109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'Credit Ratings'!$E$1</c:f>
              <c:strCache>
                <c:ptCount val="1"/>
                <c:pt idx="0">
                  <c:v>Current Rating</c:v>
                </c:pt>
              </c:strCache>
            </c:strRef>
          </c:tx>
          <c:spPr>
            <a:solidFill>
              <a:srgbClr val="356170"/>
            </a:solidFill>
            <a:ln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Ratings'!$A$2:$A$9</c:f>
              <c:strCache>
                <c:ptCount val="8"/>
                <c:pt idx="0">
                  <c:v>AAA</c:v>
                </c:pt>
                <c:pt idx="1">
                  <c:v>AA </c:v>
                </c:pt>
                <c:pt idx="2">
                  <c:v>A</c:v>
                </c:pt>
                <c:pt idx="3">
                  <c:v>BBB</c:v>
                </c:pt>
                <c:pt idx="4">
                  <c:v>BB </c:v>
                </c:pt>
                <c:pt idx="5">
                  <c:v>B</c:v>
                </c:pt>
                <c:pt idx="6">
                  <c:v>CCC</c:v>
                </c:pt>
                <c:pt idx="7">
                  <c:v>NR</c:v>
                </c:pt>
              </c:strCache>
            </c:strRef>
          </c:cat>
          <c:val>
            <c:numRef>
              <c:f>'Credit Ratings'!$E$2:$E$9</c:f>
              <c:numCache>
                <c:formatCode>0.0%</c:formatCode>
                <c:ptCount val="8"/>
                <c:pt idx="0">
                  <c:v>5.79E-2</c:v>
                </c:pt>
                <c:pt idx="1">
                  <c:v>4.6600000000000003E-2</c:v>
                </c:pt>
                <c:pt idx="2">
                  <c:v>6.8599999999999994E-2</c:v>
                </c:pt>
                <c:pt idx="3">
                  <c:v>7.9600000000000004E-2</c:v>
                </c:pt>
                <c:pt idx="4">
                  <c:v>0.1671</c:v>
                </c:pt>
                <c:pt idx="5">
                  <c:v>0.19189999999999999</c:v>
                </c:pt>
                <c:pt idx="6">
                  <c:v>0.30620000000000003</c:v>
                </c:pt>
                <c:pt idx="7">
                  <c:v>8.2100000000000006E-2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1-445D-A820-17411F8EDC85}"/>
            </c:ext>
          </c:extLst>
        </c:ser>
        <c:ser>
          <c:idx val="0"/>
          <c:order val="1"/>
          <c:tx>
            <c:strRef>
              <c:f>'Credit Ratings'!$D$1</c:f>
              <c:strCache>
                <c:ptCount val="1"/>
                <c:pt idx="0">
                  <c:v>Original Rating (Issuance of Bond)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'Credit Ratings'!$D$2:$D$9</c:f>
              <c:numCache>
                <c:formatCode>0.0%</c:formatCode>
                <c:ptCount val="8"/>
                <c:pt idx="0">
                  <c:v>6.0299999999999999E-2</c:v>
                </c:pt>
                <c:pt idx="1">
                  <c:v>6.4500000000000002E-2</c:v>
                </c:pt>
                <c:pt idx="2">
                  <c:v>0.1525</c:v>
                </c:pt>
                <c:pt idx="3">
                  <c:v>0.34639999999999999</c:v>
                </c:pt>
                <c:pt idx="4">
                  <c:v>0.2346</c:v>
                </c:pt>
                <c:pt idx="5">
                  <c:v>6.3299999999999995E-2</c:v>
                </c:pt>
                <c:pt idx="6">
                  <c:v>0</c:v>
                </c:pt>
                <c:pt idx="7">
                  <c:v>7.8399999999999997E-2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3-4092-A090-C9051D90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5018559"/>
        <c:axId val="1125541503"/>
      </c:barChart>
      <c:catAx>
        <c:axId val="155501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41503"/>
        <c:crosses val="autoZero"/>
        <c:auto val="1"/>
        <c:lblAlgn val="ctr"/>
        <c:lblOffset val="100"/>
        <c:noMultiLvlLbl val="0"/>
      </c:catAx>
      <c:valAx>
        <c:axId val="11255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1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BLCKRCK LIQ FND T-FND-INST (09248U718)</c:v>
              </c:pt>
              <c:pt idx="1">
                <c:v>CD 2017-CD3 C (12515GAH0)</c:v>
              </c:pt>
              <c:pt idx="2">
                <c:v>CFCRE 2016-C6 D (12532AAA7)</c:v>
              </c:pt>
              <c:pt idx="3">
                <c:v>CFCRE 2017-C8 C (12532CBD6)</c:v>
              </c:pt>
              <c:pt idx="4">
                <c:v>COMM 2014-CR17 C (12631DBG7)</c:v>
              </c:pt>
              <c:pt idx="5">
                <c:v>COMM 2015-LC23 E (12636FAN3)</c:v>
              </c:pt>
              <c:pt idx="6">
                <c:v>DBJPM 2016-C3 B (23312VAJ5)</c:v>
              </c:pt>
              <c:pt idx="7">
                <c:v>DREYFUS TREAS SEC CASH-IN(NMS) (261941108)</c:v>
              </c:pt>
              <c:pt idx="8">
                <c:v>GLDMN SCHS FS TRSRY OBL-FST (38141W323)</c:v>
              </c:pt>
              <c:pt idx="9">
                <c:v>GSMS 2015-GC34 C (36250VAL6)</c:v>
              </c:pt>
              <c:pt idx="10">
                <c:v>GSMS 2015-GC34 D (36250VAM4)</c:v>
              </c:pt>
              <c:pt idx="11">
                <c:v>JPMBB 2016-C1 D1 (46645LAC1)</c:v>
              </c:pt>
              <c:pt idx="12">
                <c:v>JPMCC 2016-JP3 C (46590RAL3)</c:v>
              </c:pt>
              <c:pt idx="13">
                <c:v>JPMORGAN US TR PL MMKT-CAP (4812C2239)</c:v>
              </c:pt>
              <c:pt idx="14">
                <c:v>USD (nan)</c:v>
              </c:pt>
              <c:pt idx="15">
                <c:v>WAAV 2017-1A A (94353WAA3)</c:v>
              </c:pt>
              <c:pt idx="16">
                <c:v>WFRBS 2012-C10 D (92890NAE9)</c:v>
              </c:pt>
              <c:pt idx="17">
                <c:v>WFRBS 2014-C22 D (92890KAJ4)</c:v>
              </c:pt>
              <c:pt idx="18">
                <c:v>(blank)</c:v>
              </c:pt>
            </c:strLit>
          </c:cat>
          <c:val>
            <c:numLit>
              <c:formatCode>General</c:formatCode>
              <c:ptCount val="19"/>
              <c:pt idx="0">
                <c:v>0.16925925469296937</c:v>
              </c:pt>
              <c:pt idx="1">
                <c:v>2.1750668111940645E-2</c:v>
              </c:pt>
              <c:pt idx="2">
                <c:v>3.9602442465049105E-2</c:v>
              </c:pt>
              <c:pt idx="3">
                <c:v>2.8689194102852346E-2</c:v>
              </c:pt>
              <c:pt idx="4">
                <c:v>3.5404209976792937E-2</c:v>
              </c:pt>
              <c:pt idx="5">
                <c:v>2.2819342556746978E-2</c:v>
              </c:pt>
              <c:pt idx="6">
                <c:v>9.5080593986445749E-3</c:v>
              </c:pt>
              <c:pt idx="7">
                <c:v>0.16925925469296937</c:v>
              </c:pt>
              <c:pt idx="8">
                <c:v>0.16925925469296937</c:v>
              </c:pt>
              <c:pt idx="9">
                <c:v>2.3290816576514477E-2</c:v>
              </c:pt>
              <c:pt idx="10">
                <c:v>2.6088229093801641E-2</c:v>
              </c:pt>
              <c:pt idx="11">
                <c:v>1.8293191966978983E-2</c:v>
              </c:pt>
              <c:pt idx="12">
                <c:v>3.6567524973167266E-2</c:v>
              </c:pt>
              <c:pt idx="13">
                <c:v>0.16925925419006374</c:v>
              </c:pt>
              <c:pt idx="14">
                <c:v>-3.0478117405542563E-4</c:v>
              </c:pt>
              <c:pt idx="15">
                <c:v>1.5938986904667784E-2</c:v>
              </c:pt>
              <c:pt idx="16">
                <c:v>2.004635239368377E-2</c:v>
              </c:pt>
              <c:pt idx="17">
                <c:v>2.5268744384243091E-2</c:v>
              </c:pt>
              <c:pt idx="1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0DA-4EB9-BEFC-C4CFB295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522928"/>
        <c:axId val="2129204480"/>
      </c:barChart>
      <c:catAx>
        <c:axId val="12055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04480"/>
        <c:crosses val="autoZero"/>
        <c:auto val="1"/>
        <c:lblAlgn val="ctr"/>
        <c:lblOffset val="100"/>
        <c:noMultiLvlLbl val="0"/>
      </c:catAx>
      <c:valAx>
        <c:axId val="21292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chart" Target="../charts/chart1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10</xdr:row>
      <xdr:rowOff>109537</xdr:rowOff>
    </xdr:from>
    <xdr:to>
      <xdr:col>12</xdr:col>
      <xdr:colOff>109537</xdr:colOff>
      <xdr:row>22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8321E-4D8E-4880-871F-8406D97E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390525</xdr:colOff>
      <xdr:row>21</xdr:row>
      <xdr:rowOff>57150</xdr:rowOff>
    </xdr:from>
    <xdr:to>
      <xdr:col>61</xdr:col>
      <xdr:colOff>361950</xdr:colOff>
      <xdr:row>31</xdr:row>
      <xdr:rowOff>114300</xdr:rowOff>
    </xdr:to>
    <xdr:pic>
      <xdr:nvPicPr>
        <xdr:cNvPr id="3" name="Picture 2" descr="A screenshot of a computer screen&#10;&#10;Description automatically generated">
          <a:extLst>
            <a:ext uri="{FF2B5EF4-FFF2-40B4-BE49-F238E27FC236}">
              <a16:creationId xmlns:a16="http://schemas.microsoft.com/office/drawing/2014/main" id="{B00CFDA4-BB33-4448-AB74-3113B7255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24125" y="3295650"/>
          <a:ext cx="850582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</xdr:col>
      <xdr:colOff>433387</xdr:colOff>
      <xdr:row>32</xdr:row>
      <xdr:rowOff>42862</xdr:rowOff>
    </xdr:from>
    <xdr:to>
      <xdr:col>55</xdr:col>
      <xdr:colOff>128587</xdr:colOff>
      <xdr:row>47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024A1-25AF-4744-A758-918EBBDF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11207</xdr:colOff>
      <xdr:row>89</xdr:row>
      <xdr:rowOff>0</xdr:rowOff>
    </xdr:from>
    <xdr:to>
      <xdr:col>56</xdr:col>
      <xdr:colOff>918883</xdr:colOff>
      <xdr:row>98</xdr:row>
      <xdr:rowOff>11205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B89EA7-B653-478C-9FB1-52FFB7A40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0</xdr:colOff>
      <xdr:row>89</xdr:row>
      <xdr:rowOff>0</xdr:rowOff>
    </xdr:from>
    <xdr:to>
      <xdr:col>64</xdr:col>
      <xdr:colOff>661147</xdr:colOff>
      <xdr:row>97</xdr:row>
      <xdr:rowOff>179295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4A7835-3C41-4A7D-A769-3DDEF9B3D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381000</xdr:colOff>
      <xdr:row>53</xdr:row>
      <xdr:rowOff>197224</xdr:rowOff>
    </xdr:from>
    <xdr:to>
      <xdr:col>33</xdr:col>
      <xdr:colOff>179295</xdr:colOff>
      <xdr:row>70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F2E55-19FF-B28F-80FC-24363BB2D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123266</xdr:colOff>
      <xdr:row>22</xdr:row>
      <xdr:rowOff>85166</xdr:rowOff>
    </xdr:from>
    <xdr:to>
      <xdr:col>19</xdr:col>
      <xdr:colOff>280147</xdr:colOff>
      <xdr:row>36</xdr:row>
      <xdr:rowOff>82925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D99F8-316C-301C-F322-D9746DCC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3</xdr:row>
      <xdr:rowOff>57150</xdr:rowOff>
    </xdr:from>
    <xdr:to>
      <xdr:col>12</xdr:col>
      <xdr:colOff>409575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BE9BA-CAB0-4871-C15B-F57C2D486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13</xdr:row>
      <xdr:rowOff>76200</xdr:rowOff>
    </xdr:from>
    <xdr:to>
      <xdr:col>19</xdr:col>
      <xdr:colOff>57150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C0CA2-3242-B181-6B89-13DB5145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0.75486</cdr:x>
      <cdr:y>0</cdr:y>
    </cdr:from>
    <cdr:to>
      <cdr:x>1</cdr:x>
      <cdr:y>0.24069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7A95DD6D-739F-FC08-018E-D984673FFAC1}"/>
            </a:ext>
          </a:extLst>
        </cdr:cNvPr>
        <cdr:cNvSpPr txBox="1"/>
      </cdr:nvSpPr>
      <cdr:spPr>
        <a:xfrm xmlns:a="http://schemas.openxmlformats.org/drawingml/2006/main">
          <a:off x="5299059" y="0"/>
          <a:ext cx="1720865" cy="80010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u="sng">
              <a:solidFill>
                <a:sysClr val="windowText" lastClr="000000"/>
              </a:solidFill>
            </a:rPr>
            <a:t>IG</a:t>
          </a:r>
          <a:r>
            <a:rPr lang="en-US" sz="1100" b="1" u="sng" baseline="0">
              <a:solidFill>
                <a:sysClr val="windowText" lastClr="000000"/>
              </a:solidFill>
            </a:rPr>
            <a:t> Rating %</a:t>
          </a:r>
        </a:p>
        <a:p xmlns:a="http://schemas.openxmlformats.org/drawingml/2006/main">
          <a:r>
            <a:rPr lang="en-US" sz="1100" b="0" i="0" baseline="0">
              <a:solidFill>
                <a:sysClr val="windowText" lastClr="000000"/>
              </a:solidFill>
            </a:rPr>
            <a:t>Original Rating: 62.4%</a:t>
          </a:r>
        </a:p>
        <a:p xmlns:a="http://schemas.openxmlformats.org/drawingml/2006/main">
          <a:r>
            <a:rPr lang="en-US" sz="1100" b="0" i="0" baseline="0">
              <a:solidFill>
                <a:sysClr val="windowText" lastClr="000000"/>
              </a:solidFill>
            </a:rPr>
            <a:t>Current Rating: 25.3%</a:t>
          </a:r>
        </a:p>
        <a:p xmlns:a="http://schemas.openxmlformats.org/drawingml/2006/main">
          <a:endParaRPr lang="en-US" sz="1100" i="1">
            <a:solidFill>
              <a:schemeClr val="tx2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457200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7D39-57D9-3843-D180-D46AF8D4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68036</xdr:colOff>
      <xdr:row>278</xdr:row>
      <xdr:rowOff>40821</xdr:rowOff>
    </xdr:from>
    <xdr:to>
      <xdr:col>19</xdr:col>
      <xdr:colOff>13607</xdr:colOff>
      <xdr:row>308</xdr:row>
      <xdr:rowOff>91168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C751B-C49B-2BEE-B160-9B65B5D6F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1348467</xdr:colOff>
      <xdr:row>289</xdr:row>
      <xdr:rowOff>68036</xdr:rowOff>
    </xdr:from>
    <xdr:to>
      <xdr:col>5</xdr:col>
      <xdr:colOff>231321</xdr:colOff>
      <xdr:row>312</xdr:row>
      <xdr:rowOff>200023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636879-FCB0-F783-DB57-A48B975F6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68035</xdr:colOff>
      <xdr:row>12</xdr:row>
      <xdr:rowOff>149678</xdr:rowOff>
    </xdr:from>
    <xdr:to>
      <xdr:col>16</xdr:col>
      <xdr:colOff>258536</xdr:colOff>
      <xdr:row>38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2C165-82B9-41E8-A5E3-29D8B7B0A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0.41612</cdr:x>
      <cdr:y>0.17715</cdr:y>
    </cdr:from>
    <cdr:to>
      <cdr:x>0.95278</cdr:x>
      <cdr:y>0.47165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7A95DD6D-739F-FC08-018E-D984673FFAC1}"/>
            </a:ext>
          </a:extLst>
        </cdr:cNvPr>
        <cdr:cNvSpPr txBox="1"/>
      </cdr:nvSpPr>
      <cdr:spPr>
        <a:xfrm xmlns:a="http://schemas.openxmlformats.org/drawingml/2006/main">
          <a:off x="3629474" y="935276"/>
          <a:ext cx="4680845" cy="155483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 i="0" baseline="0">
              <a:solidFill>
                <a:srgbClr val="0070C0"/>
              </a:solidFill>
            </a:rPr>
            <a:t>- - - - -</a:t>
          </a:r>
          <a:r>
            <a:rPr lang="en-US" sz="1600" b="0" i="0" baseline="0">
              <a:solidFill>
                <a:schemeClr val="tx2"/>
              </a:solidFill>
            </a:rPr>
            <a:t> </a:t>
          </a:r>
          <a:r>
            <a:rPr lang="en-US" sz="1400" b="0" i="0"/>
            <a:t>Holding Concentration</a:t>
          </a:r>
          <a:r>
            <a:rPr lang="en-US" sz="1400" b="0" i="0" baseline="0"/>
            <a:t> Avg: </a:t>
          </a:r>
          <a:r>
            <a:rPr lang="en-US" sz="1600" b="0" i="0" baseline="0">
              <a:solidFill>
                <a:schemeClr val="tx2"/>
              </a:solidFill>
            </a:rPr>
            <a:t>0.55</a:t>
          </a:r>
          <a:r>
            <a:rPr lang="en-US" sz="1600" i="0" baseline="0">
              <a:solidFill>
                <a:schemeClr val="tx2"/>
              </a:solidFill>
            </a:rPr>
            <a:t>%  | $3.667mm</a:t>
          </a:r>
        </a:p>
        <a:p xmlns:a="http://schemas.openxmlformats.org/drawingml/2006/main">
          <a:r>
            <a:rPr lang="en-US" sz="1400" b="0" i="0" baseline="0">
              <a:solidFill>
                <a:sysClr val="windowText" lastClr="000000"/>
              </a:solidFill>
            </a:rPr>
            <a:t>Top 10 Concentration: 20.45%</a:t>
          </a:r>
        </a:p>
        <a:p xmlns:a="http://schemas.openxmlformats.org/drawingml/2006/main">
          <a:endParaRPr lang="en-US" sz="1600" b="0" i="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en-US" sz="1600" b="1" i="0" baseline="0">
              <a:solidFill>
                <a:srgbClr val="356170"/>
              </a:solidFill>
            </a:rPr>
            <a:t>CMBS</a:t>
          </a:r>
          <a:r>
            <a:rPr lang="en-US" sz="1600" i="0" baseline="0">
              <a:solidFill>
                <a:srgbClr val="356170"/>
              </a:solidFill>
            </a:rPr>
            <a:t>: </a:t>
          </a:r>
          <a:r>
            <a:rPr lang="en-US" sz="1600" i="0" baseline="0">
              <a:solidFill>
                <a:sysClr val="windowText" lastClr="000000"/>
              </a:solidFill>
            </a:rPr>
            <a:t>179</a:t>
          </a:r>
        </a:p>
        <a:p xmlns:a="http://schemas.openxmlformats.org/drawingml/2006/main">
          <a:r>
            <a:rPr lang="en-US" sz="1600" b="1" i="0" baseline="0">
              <a:solidFill>
                <a:srgbClr val="BFBFBF"/>
              </a:solidFill>
            </a:rPr>
            <a:t>ABS</a:t>
          </a:r>
          <a:r>
            <a:rPr lang="en-US" sz="1600" b="1" i="0" baseline="0">
              <a:solidFill>
                <a:sysClr val="windowText" lastClr="000000"/>
              </a:solidFill>
            </a:rPr>
            <a:t>: </a:t>
          </a:r>
          <a:r>
            <a:rPr lang="en-US" sz="1600" b="0" i="0" baseline="0">
              <a:solidFill>
                <a:sysClr val="windowText" lastClr="000000"/>
              </a:solidFill>
            </a:rPr>
            <a:t>19</a:t>
          </a:r>
        </a:p>
        <a:p xmlns:a="http://schemas.openxmlformats.org/drawingml/2006/main">
          <a:r>
            <a:rPr lang="en-US" sz="1600" b="1" i="0" baseline="0">
              <a:solidFill>
                <a:schemeClr val="tx2"/>
              </a:solidFill>
            </a:rPr>
            <a:t>CLO</a:t>
          </a:r>
          <a:r>
            <a:rPr lang="en-US" sz="1600" b="0" i="0" baseline="0">
              <a:solidFill>
                <a:sysClr val="windowText" lastClr="000000"/>
              </a:solidFill>
            </a:rPr>
            <a:t>: 3</a:t>
          </a:r>
          <a:endParaRPr lang="en-US" sz="1600" i="0" baseline="0">
            <a:solidFill>
              <a:sysClr val="windowText" lastClr="000000"/>
            </a:solidFill>
          </a:endParaRPr>
        </a:p>
        <a:p xmlns:a="http://schemas.openxmlformats.org/drawingml/2006/main">
          <a:endParaRPr lang="en-US" sz="1100" i="1">
            <a:solidFill>
              <a:schemeClr val="tx2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50</xdr:row>
      <xdr:rowOff>123825</xdr:rowOff>
    </xdr:from>
    <xdr:to>
      <xdr:col>12</xdr:col>
      <xdr:colOff>676274</xdr:colOff>
      <xdr:row>61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9EB93-49B0-45E4-8238-201B8CE78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419100</xdr:colOff>
      <xdr:row>53</xdr:row>
      <xdr:rowOff>66675</xdr:rowOff>
    </xdr:from>
    <xdr:to>
      <xdr:col>5</xdr:col>
      <xdr:colOff>274544</xdr:colOff>
      <xdr:row>59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DBF5E5-3B8E-7F05-D9C6-ADBBC8A0F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6886575"/>
          <a:ext cx="60293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20</xdr:col>
      <xdr:colOff>4391025</xdr:colOff>
      <xdr:row>10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24806C-16A4-53D3-B0FE-4E8A094BE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762000"/>
          <a:ext cx="70485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425823</xdr:colOff>
      <xdr:row>3</xdr:row>
      <xdr:rowOff>134472</xdr:rowOff>
    </xdr:from>
    <xdr:to>
      <xdr:col>14</xdr:col>
      <xdr:colOff>673735</xdr:colOff>
      <xdr:row>18</xdr:row>
      <xdr:rowOff>32603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8EBF10-1BD5-5AAB-2BC9-994ECF736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84558" y="705972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Risk/Carry%20Metric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 Wilzbach" refreshedDate="45267.457799074073" createdVersion="8" refreshedVersion="8" minRefreshableVersion="3" recordCount="21" xr:uid="{9403E35D-5953-4BD1-802A-992F399913B3}">
  <cacheSource type="worksheet">
    <worksheetSource ref="O1:P23" sheet="Sheet1" r:id="rId2"/>
  </cacheSource>
  <cacheFields count="2">
    <cacheField name="Vintage" numFmtId="0">
      <sharedItems containsSemiMixedTypes="0" containsString="0" containsNumber="1" containsInteger="1" minValue="2012" maxValue="2017" count="5">
        <n v="2012"/>
        <n v="2014"/>
        <n v="2015"/>
        <n v="2016"/>
        <n v="2017"/>
      </sharedItems>
    </cacheField>
    <cacheField name="%" numFmtId="0">
      <sharedItems containsSemiMixedTypes="0" containsString="0" containsNumber="1" minValue="756250" maxValue="3708750" count="21">
        <n v="1594442.5"/>
        <n v="2815972.5"/>
        <n v="2118549.6"/>
        <n v="2220129.75"/>
        <n v="2009820"/>
        <n v="1815000"/>
        <n v="1852500"/>
        <n v="2075000"/>
        <n v="3341828.1"/>
        <n v="1785684.95"/>
        <n v="3149890.62"/>
        <n v="3708750"/>
        <n v="756250"/>
        <n v="1455000"/>
        <n v="2908500"/>
        <n v="3140706"/>
        <n v="2272578.12"/>
        <n v="1267751.74"/>
        <n v="2623110.1800000002"/>
        <n v="1730000"/>
        <n v="22818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</r>
  <r>
    <x v="1"/>
    <x v="1"/>
  </r>
  <r>
    <x v="1"/>
    <x v="2"/>
  </r>
  <r>
    <x v="1"/>
    <x v="3"/>
  </r>
  <r>
    <x v="1"/>
    <x v="4"/>
  </r>
  <r>
    <x v="2"/>
    <x v="5"/>
  </r>
  <r>
    <x v="2"/>
    <x v="6"/>
  </r>
  <r>
    <x v="2"/>
    <x v="7"/>
  </r>
  <r>
    <x v="2"/>
    <x v="8"/>
  </r>
  <r>
    <x v="2"/>
    <x v="9"/>
  </r>
  <r>
    <x v="3"/>
    <x v="10"/>
  </r>
  <r>
    <x v="3"/>
    <x v="11"/>
  </r>
  <r>
    <x v="3"/>
    <x v="12"/>
  </r>
  <r>
    <x v="3"/>
    <x v="13"/>
  </r>
  <r>
    <x v="3"/>
    <x v="14"/>
  </r>
  <r>
    <x v="3"/>
    <x v="15"/>
  </r>
  <r>
    <x v="4"/>
    <x v="16"/>
  </r>
  <r>
    <x v="4"/>
    <x v="17"/>
  </r>
  <r>
    <x v="4"/>
    <x v="18"/>
  </r>
  <r>
    <x v="4"/>
    <x v="19"/>
  </r>
  <r>
    <x v="4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13C9D-A647-4D5E-ADB2-11A1611AB19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7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%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9798-8AF7-4E42-94BA-549155F80C09}">
  <dimension ref="A1:B28"/>
  <sheetViews>
    <sheetView tabSelected="1" workbookViewId="0">
      <selection activeCell="C1" sqref="C1"/>
    </sheetView>
  </sheetViews>
  <sheetFormatPr defaultRowHeight="15.75" x14ac:dyDescent="0.25"/>
  <cols>
    <col min="1" max="1" width="21.125" customWidth="1"/>
    <col min="2" max="2" width="21.5" customWidth="1"/>
    <col min="3" max="3" width="11.375" bestFit="1" customWidth="1"/>
  </cols>
  <sheetData>
    <row r="1" spans="1:2" x14ac:dyDescent="0.25">
      <c r="A1" t="s">
        <v>205</v>
      </c>
      <c r="B1" s="120">
        <v>6.5299999999999997E-2</v>
      </c>
    </row>
    <row r="2" spans="1:2" x14ac:dyDescent="0.25">
      <c r="A2" t="s">
        <v>206</v>
      </c>
      <c r="B2" s="215">
        <v>5.4999999999999997E-3</v>
      </c>
    </row>
    <row r="3" spans="1:2" x14ac:dyDescent="0.25">
      <c r="A3" t="s">
        <v>207</v>
      </c>
      <c r="B3" s="215">
        <v>0.12189999999999999</v>
      </c>
    </row>
    <row r="4" spans="1:2" x14ac:dyDescent="0.25">
      <c r="A4" t="s">
        <v>208</v>
      </c>
      <c r="B4" s="292">
        <v>737470611</v>
      </c>
    </row>
    <row r="6" spans="1:2" x14ac:dyDescent="0.25">
      <c r="A6" t="s">
        <v>193</v>
      </c>
      <c r="B6" s="215">
        <f>'Credit Risk Tables'!BP58</f>
        <v>0.13800000000000001</v>
      </c>
    </row>
    <row r="7" spans="1:2" x14ac:dyDescent="0.25">
      <c r="A7" t="s">
        <v>194</v>
      </c>
      <c r="B7" s="253">
        <f>'Credit Risk Tables'!BP59</f>
        <v>3.2</v>
      </c>
    </row>
    <row r="8" spans="1:2" x14ac:dyDescent="0.25">
      <c r="A8" t="s">
        <v>195</v>
      </c>
      <c r="B8" s="3">
        <f>SUM('Credit Ratings'!E2:E5)</f>
        <v>0.25270000000000004</v>
      </c>
    </row>
    <row r="9" spans="1:2" x14ac:dyDescent="0.25">
      <c r="A9" t="s">
        <v>196</v>
      </c>
      <c r="B9" s="3">
        <f>'Credit Risk Tables'!Q4</f>
        <v>0.1939082414860159</v>
      </c>
    </row>
    <row r="10" spans="1:2" x14ac:dyDescent="0.25">
      <c r="A10" t="s">
        <v>197</v>
      </c>
      <c r="B10" s="3">
        <f>'Postion Level'!C282</f>
        <v>0.52300000000000002</v>
      </c>
    </row>
    <row r="11" spans="1:2" x14ac:dyDescent="0.25">
      <c r="A11" t="s">
        <v>198</v>
      </c>
      <c r="B11" s="215">
        <f>'Credit Risk Tables'!S16</f>
        <v>6.6835595270179678E-3</v>
      </c>
    </row>
    <row r="12" spans="1:2" x14ac:dyDescent="0.25">
      <c r="A12" t="s">
        <v>80</v>
      </c>
      <c r="B12" s="291">
        <f>'Credit Risk Tables'!K4</f>
        <v>209</v>
      </c>
    </row>
    <row r="13" spans="1:2" x14ac:dyDescent="0.25">
      <c r="A13" t="s">
        <v>199</v>
      </c>
      <c r="B13" s="291">
        <f>'Credit Risk Tables'!K5</f>
        <v>21</v>
      </c>
    </row>
    <row r="14" spans="1:2" x14ac:dyDescent="0.25">
      <c r="A14" t="s">
        <v>200</v>
      </c>
      <c r="B14" s="291">
        <f>'Credit Risk Tables'!K6</f>
        <v>179</v>
      </c>
    </row>
    <row r="15" spans="1:2" x14ac:dyDescent="0.25">
      <c r="A15" t="s">
        <v>201</v>
      </c>
      <c r="B15" s="291">
        <f>'Credit Risk Tables'!K7</f>
        <v>3</v>
      </c>
    </row>
    <row r="16" spans="1:2" x14ac:dyDescent="0.25">
      <c r="A16" t="s">
        <v>202</v>
      </c>
      <c r="B16" s="2">
        <v>3667000</v>
      </c>
    </row>
    <row r="17" spans="1:2" x14ac:dyDescent="0.25">
      <c r="A17" t="s">
        <v>203</v>
      </c>
      <c r="B17" s="215">
        <f>SUM('Postion Level'!B2:B11)</f>
        <v>0.20451512867056715</v>
      </c>
    </row>
    <row r="18" spans="1:2" x14ac:dyDescent="0.25">
      <c r="A18" t="s">
        <v>209</v>
      </c>
      <c r="B18" s="215">
        <f>'Credit Risk Tables'!AM82</f>
        <v>0.12347046706366238</v>
      </c>
    </row>
    <row r="19" spans="1:2" x14ac:dyDescent="0.25">
      <c r="A19" t="s">
        <v>130</v>
      </c>
      <c r="B19" s="293">
        <f>'Credit Risk Tables'!AM74</f>
        <v>-79.911000000000001</v>
      </c>
    </row>
    <row r="20" spans="1:2" x14ac:dyDescent="0.25">
      <c r="B20" s="215"/>
    </row>
    <row r="22" spans="1:2" x14ac:dyDescent="0.25">
      <c r="A22" t="str">
        <f>'Credit Risk Tables'!AO34</f>
        <v>CMBS</v>
      </c>
      <c r="B22" s="215">
        <f>'Credit Risk Tables'!AP35</f>
        <v>1.54E-2</v>
      </c>
    </row>
    <row r="23" spans="1:2" x14ac:dyDescent="0.25">
      <c r="A23" t="str">
        <f>'Credit Risk Tables'!AO37</f>
        <v>ABS</v>
      </c>
      <c r="B23" s="215">
        <f>'Credit Risk Tables'!AP38</f>
        <v>4.8999999999999998E-3</v>
      </c>
    </row>
    <row r="24" spans="1:2" x14ac:dyDescent="0.25">
      <c r="A24" t="str">
        <f>'Credit Risk Tables'!AO42</f>
        <v>CLO</v>
      </c>
      <c r="B24" s="215">
        <f>'Credit Risk Tables'!AP43</f>
        <v>2.0000000000000001E-4</v>
      </c>
    </row>
    <row r="25" spans="1:2" x14ac:dyDescent="0.25">
      <c r="A25" t="str">
        <f>'Credit Risk Tables'!AO39</f>
        <v>Hedges</v>
      </c>
      <c r="B25" s="215">
        <f>'Credit Risk Tables'!AP41</f>
        <v>-6.9999999999999999E-4</v>
      </c>
    </row>
    <row r="26" spans="1:2" x14ac:dyDescent="0.25">
      <c r="A26" t="str">
        <f>'Credit Risk Tables'!AO45</f>
        <v>Cash</v>
      </c>
      <c r="B26" s="215">
        <f>'Credit Risk Tables'!AP46</f>
        <v>2.9999999999999997E-4</v>
      </c>
    </row>
    <row r="27" spans="1:2" x14ac:dyDescent="0.25">
      <c r="A27" t="str">
        <f>'Credit Risk Tables'!AO48</f>
        <v>Total (Gross)</v>
      </c>
      <c r="B27" s="215">
        <f>'Credit Risk Tables'!AP49</f>
        <v>2.01E-2</v>
      </c>
    </row>
    <row r="28" spans="1:2" x14ac:dyDescent="0.25">
      <c r="A28" t="str">
        <f>'Credit Risk Tables'!AO51</f>
        <v>Total (Net)</v>
      </c>
      <c r="B28" s="215">
        <f>'Credit Risk Tables'!AP52</f>
        <v>1.49E-2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F917-C037-4320-AC56-B439503B5BFC}">
  <sheetPr codeName="Sheet8"/>
  <dimension ref="A1:B25"/>
  <sheetViews>
    <sheetView topLeftCell="A10" workbookViewId="0">
      <selection activeCell="H29" sqref="H29"/>
    </sheetView>
  </sheetViews>
  <sheetFormatPr defaultRowHeight="15" x14ac:dyDescent="0.25"/>
  <cols>
    <col min="1" max="1" width="11.5" style="73" bestFit="1" customWidth="1"/>
    <col min="2" max="2" width="8" style="73" bestFit="1" customWidth="1"/>
    <col min="3" max="16384" width="9" style="73"/>
  </cols>
  <sheetData>
    <row r="1" spans="1:2" x14ac:dyDescent="0.25">
      <c r="A1" s="76" t="s">
        <v>30</v>
      </c>
      <c r="B1" s="73" t="s">
        <v>43</v>
      </c>
    </row>
    <row r="2" spans="1:2" x14ac:dyDescent="0.25">
      <c r="A2" s="75">
        <v>2012</v>
      </c>
      <c r="B2" s="74">
        <v>3.3979732302537466E-2</v>
      </c>
    </row>
    <row r="3" spans="1:2" x14ac:dyDescent="0.25">
      <c r="A3" s="75">
        <v>2014</v>
      </c>
      <c r="B3" s="74">
        <v>0.19530732538623394</v>
      </c>
    </row>
    <row r="4" spans="1:2" x14ac:dyDescent="0.25">
      <c r="A4" s="75">
        <v>2015</v>
      </c>
      <c r="B4" s="74">
        <v>0.23165472167487305</v>
      </c>
    </row>
    <row r="5" spans="1:2" x14ac:dyDescent="0.25">
      <c r="A5" s="75">
        <v>2016</v>
      </c>
      <c r="B5" s="74">
        <v>0.32220845581060409</v>
      </c>
    </row>
    <row r="6" spans="1:2" x14ac:dyDescent="0.25">
      <c r="A6" s="75">
        <v>2017</v>
      </c>
      <c r="B6" s="74">
        <v>0.21684976482575155</v>
      </c>
    </row>
    <row r="7" spans="1:2" x14ac:dyDescent="0.25">
      <c r="A7" s="75" t="s">
        <v>31</v>
      </c>
      <c r="B7" s="74">
        <v>1</v>
      </c>
    </row>
    <row r="13" spans="1:2" x14ac:dyDescent="0.25">
      <c r="A13" s="73" t="s">
        <v>102</v>
      </c>
      <c r="B13" s="73" t="s">
        <v>42</v>
      </c>
    </row>
    <row r="14" spans="1:2" ht="15.75" x14ac:dyDescent="0.25">
      <c r="A14" s="216">
        <v>2012</v>
      </c>
      <c r="B14" s="258">
        <v>2.12E-2</v>
      </c>
    </row>
    <row r="15" spans="1:2" ht="15.75" x14ac:dyDescent="0.25">
      <c r="A15" s="216">
        <v>2013</v>
      </c>
      <c r="B15" s="258">
        <v>1.5900000000000001E-2</v>
      </c>
    </row>
    <row r="16" spans="1:2" ht="15.75" x14ac:dyDescent="0.25">
      <c r="A16" s="216">
        <v>2014</v>
      </c>
      <c r="B16" s="258">
        <v>8.2299999999999998E-2</v>
      </c>
    </row>
    <row r="17" spans="1:2" ht="15.75" x14ac:dyDescent="0.25">
      <c r="A17" s="216">
        <v>2015</v>
      </c>
      <c r="B17" s="258">
        <v>0.20630000000000001</v>
      </c>
    </row>
    <row r="18" spans="1:2" ht="15.75" x14ac:dyDescent="0.25">
      <c r="A18" s="216">
        <v>2016</v>
      </c>
      <c r="B18" s="258">
        <v>0.1089</v>
      </c>
    </row>
    <row r="19" spans="1:2" ht="15.75" x14ac:dyDescent="0.25">
      <c r="A19" s="216">
        <v>2017</v>
      </c>
      <c r="B19" s="258">
        <v>9.35E-2</v>
      </c>
    </row>
    <row r="20" spans="1:2" ht="15.75" x14ac:dyDescent="0.25">
      <c r="A20" s="216">
        <v>2018</v>
      </c>
      <c r="B20" s="258">
        <v>4.6300000000000001E-2</v>
      </c>
    </row>
    <row r="21" spans="1:2" ht="15.75" x14ac:dyDescent="0.25">
      <c r="A21" s="216">
        <v>2019</v>
      </c>
      <c r="B21" s="258">
        <v>0.12809999999999999</v>
      </c>
    </row>
    <row r="22" spans="1:2" ht="15.75" x14ac:dyDescent="0.25">
      <c r="A22" s="216">
        <v>2020</v>
      </c>
      <c r="B22" s="258">
        <v>0.02</v>
      </c>
    </row>
    <row r="23" spans="1:2" ht="15.75" x14ac:dyDescent="0.25">
      <c r="A23" s="216">
        <v>2021</v>
      </c>
      <c r="B23" s="258">
        <v>0.23210000000000003</v>
      </c>
    </row>
    <row r="24" spans="1:2" ht="15.75" x14ac:dyDescent="0.25">
      <c r="A24" s="216">
        <v>2024</v>
      </c>
      <c r="B24" s="258">
        <v>1.0500000000000001E-2</v>
      </c>
    </row>
    <row r="25" spans="1:2" ht="15.75" x14ac:dyDescent="0.25">
      <c r="A25" s="216"/>
      <c r="B25" s="25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7F62-F0F0-45CB-BB72-416411A41A89}">
  <sheetPr codeName="Sheet7"/>
  <dimension ref="B1:BU145"/>
  <sheetViews>
    <sheetView zoomScale="85" zoomScaleNormal="85" workbookViewId="0">
      <selection activeCell="E2" sqref="E2:Q12"/>
    </sheetView>
  </sheetViews>
  <sheetFormatPr defaultRowHeight="15" x14ac:dyDescent="0.25"/>
  <cols>
    <col min="1" max="1" width="9" style="4"/>
    <col min="2" max="3" width="11.125" style="4" bestFit="1" customWidth="1"/>
    <col min="4" max="4" width="9" style="4"/>
    <col min="5" max="5" width="16" style="4" bestFit="1" customWidth="1"/>
    <col min="6" max="6" width="12.5" style="4" bestFit="1" customWidth="1"/>
    <col min="7" max="7" width="13" style="4" bestFit="1" customWidth="1"/>
    <col min="8" max="8" width="7.625" style="4" bestFit="1" customWidth="1"/>
    <col min="9" max="9" width="13.75" style="4" bestFit="1" customWidth="1"/>
    <col min="10" max="10" width="11.5" style="4" bestFit="1" customWidth="1"/>
    <col min="11" max="11" width="8.375" style="4" bestFit="1" customWidth="1"/>
    <col min="12" max="12" width="10.125" style="4" bestFit="1" customWidth="1"/>
    <col min="13" max="13" width="9.5" style="4" customWidth="1"/>
    <col min="14" max="14" width="9" style="4" bestFit="1" customWidth="1"/>
    <col min="15" max="15" width="16.25" style="4" bestFit="1" customWidth="1"/>
    <col min="16" max="16" width="7.75" style="4" bestFit="1" customWidth="1"/>
    <col min="17" max="18" width="12.5" style="4" bestFit="1" customWidth="1"/>
    <col min="19" max="19" width="24.375" style="4" bestFit="1" customWidth="1"/>
    <col min="20" max="21" width="9.875" style="4" bestFit="1" customWidth="1"/>
    <col min="22" max="22" width="9" style="4"/>
    <col min="23" max="23" width="5.625" style="4" bestFit="1" customWidth="1"/>
    <col min="24" max="24" width="25.625" style="4" customWidth="1"/>
    <col min="25" max="25" width="27.125" style="4" customWidth="1"/>
    <col min="26" max="26" width="17.625" style="4" customWidth="1"/>
    <col min="27" max="27" width="16.375" style="4" customWidth="1"/>
    <col min="28" max="28" width="16.375" style="4" bestFit="1" customWidth="1"/>
    <col min="29" max="29" width="9" style="4"/>
    <col min="30" max="30" width="13.125" style="4" customWidth="1"/>
    <col min="31" max="31" width="9" style="4"/>
    <col min="32" max="32" width="12.625" style="4" bestFit="1" customWidth="1"/>
    <col min="33" max="34" width="9" style="4"/>
    <col min="35" max="35" width="22.625" style="4" bestFit="1" customWidth="1"/>
    <col min="36" max="36" width="10.25" style="4" bestFit="1" customWidth="1"/>
    <col min="37" max="37" width="9" style="4"/>
    <col min="38" max="38" width="20.625" style="4" bestFit="1" customWidth="1"/>
    <col min="39" max="39" width="13.25" style="4" bestFit="1" customWidth="1"/>
    <col min="40" max="40" width="12.75" style="4" bestFit="1" customWidth="1"/>
    <col min="41" max="41" width="11.875" style="4" bestFit="1" customWidth="1"/>
    <col min="42" max="42" width="9.875" style="4" bestFit="1" customWidth="1"/>
    <col min="43" max="44" width="9" style="4"/>
    <col min="45" max="45" width="18.5" style="4" bestFit="1" customWidth="1"/>
    <col min="46" max="46" width="14.375" style="4" bestFit="1" customWidth="1"/>
    <col min="47" max="47" width="12.625" style="4" customWidth="1"/>
    <col min="48" max="50" width="9" style="4"/>
    <col min="51" max="51" width="19.875" style="4" customWidth="1"/>
    <col min="52" max="52" width="13.125" style="4" customWidth="1"/>
    <col min="53" max="53" width="16.125" style="4" customWidth="1"/>
    <col min="54" max="54" width="9" style="4"/>
    <col min="55" max="55" width="12.5" style="4" customWidth="1"/>
    <col min="56" max="56" width="14.875" style="4" customWidth="1"/>
    <col min="57" max="57" width="12.25" style="4" customWidth="1"/>
    <col min="58" max="58" width="12.75" style="4" customWidth="1"/>
    <col min="59" max="59" width="10.375" style="4" customWidth="1"/>
    <col min="60" max="64" width="9" style="4"/>
    <col min="65" max="65" width="9" style="4" customWidth="1"/>
    <col min="66" max="66" width="9" style="4"/>
    <col min="67" max="67" width="18.125" style="4" bestFit="1" customWidth="1"/>
    <col min="68" max="68" width="25.875" style="4" customWidth="1"/>
    <col min="69" max="69" width="17.25" style="4" bestFit="1" customWidth="1"/>
    <col min="70" max="72" width="9" style="4"/>
    <col min="73" max="73" width="9.875" style="4" bestFit="1" customWidth="1"/>
    <col min="74" max="16384" width="9" style="4"/>
  </cols>
  <sheetData>
    <row r="1" spans="2:32" ht="15.75" thickBot="1" x14ac:dyDescent="0.3"/>
    <row r="2" spans="2:32" x14ac:dyDescent="0.25">
      <c r="E2" s="51" t="s">
        <v>185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222"/>
      <c r="R2" s="300" t="s">
        <v>114</v>
      </c>
      <c r="S2" s="301"/>
      <c r="V2" s="190"/>
      <c r="W2" s="191"/>
      <c r="X2" s="191"/>
      <c r="Y2" s="191"/>
      <c r="Z2" s="191"/>
      <c r="AA2" s="191"/>
      <c r="AB2" s="299"/>
      <c r="AC2" s="299"/>
      <c r="AD2" s="191"/>
      <c r="AE2" s="191"/>
    </row>
    <row r="3" spans="2:32" x14ac:dyDescent="0.25">
      <c r="B3" s="56" t="s">
        <v>73</v>
      </c>
      <c r="E3" s="48"/>
      <c r="F3" s="29" t="s">
        <v>91</v>
      </c>
      <c r="G3" s="29" t="s">
        <v>122</v>
      </c>
      <c r="H3" s="29" t="s">
        <v>130</v>
      </c>
      <c r="I3" s="29" t="s">
        <v>188</v>
      </c>
      <c r="J3" s="29" t="s">
        <v>191</v>
      </c>
      <c r="K3" s="29" t="s">
        <v>81</v>
      </c>
      <c r="L3" s="29" t="s">
        <v>90</v>
      </c>
      <c r="M3" s="29" t="s">
        <v>158</v>
      </c>
      <c r="N3" s="29" t="s">
        <v>89</v>
      </c>
      <c r="O3" s="29" t="s">
        <v>88</v>
      </c>
      <c r="P3" s="29" t="s">
        <v>87</v>
      </c>
      <c r="Q3" s="47" t="s">
        <v>86</v>
      </c>
      <c r="R3" s="29" t="s">
        <v>70</v>
      </c>
      <c r="S3" s="60" t="s">
        <v>69</v>
      </c>
      <c r="U3" s="82"/>
      <c r="V3" s="192"/>
      <c r="W3" s="193"/>
      <c r="X3" s="193"/>
      <c r="Y3" s="193"/>
      <c r="Z3" s="193"/>
      <c r="AA3" s="193"/>
      <c r="AB3" s="193"/>
      <c r="AC3" s="193"/>
      <c r="AD3" s="193"/>
      <c r="AE3" s="193"/>
    </row>
    <row r="4" spans="2:32" ht="15.75" thickBot="1" x14ac:dyDescent="0.3">
      <c r="B4" s="4">
        <f>F4/J4</f>
        <v>1.1234704670636624</v>
      </c>
      <c r="D4" s="53">
        <f>J4-H4-I4</f>
        <v>829.49899999999991</v>
      </c>
      <c r="E4" s="223" t="s">
        <v>71</v>
      </c>
      <c r="F4" s="264">
        <f>SUM(F5:F10)</f>
        <v>829.54699999999991</v>
      </c>
      <c r="G4" s="265">
        <f>SUM(G5:G10)</f>
        <v>-4.8000000000000001E-2</v>
      </c>
      <c r="H4" s="265">
        <f>SUM(H5:H8)</f>
        <v>-79.911000000000001</v>
      </c>
      <c r="I4" s="265">
        <f>I5+I6</f>
        <v>-11.209</v>
      </c>
      <c r="J4" s="264">
        <f>SUM(J5:J10)</f>
        <v>738.37899999999991</v>
      </c>
      <c r="K4" s="105">
        <f>SUM(K5:K10)</f>
        <v>209</v>
      </c>
      <c r="L4" s="265">
        <f>SUM(L5:L10)</f>
        <v>80239</v>
      </c>
      <c r="M4" s="265">
        <f>SUM(M5:M10)</f>
        <v>63449.295127040154</v>
      </c>
      <c r="N4" s="267">
        <v>78.2</v>
      </c>
      <c r="O4" s="265">
        <f>SUM(O5:O10)</f>
        <v>4.9349999999999996</v>
      </c>
      <c r="P4" s="45">
        <f>100%-C34</f>
        <v>0.9813970874036233</v>
      </c>
      <c r="Q4" s="268">
        <f>B18</f>
        <v>0.1939082414860159</v>
      </c>
      <c r="R4" s="91">
        <v>0.214</v>
      </c>
      <c r="S4" s="92">
        <v>9.8000000000000004E-2</v>
      </c>
      <c r="T4" s="46"/>
      <c r="V4" s="194"/>
      <c r="W4" s="102">
        <v>45962</v>
      </c>
      <c r="X4" s="194"/>
      <c r="Y4" s="195"/>
      <c r="Z4" s="196"/>
      <c r="AA4" s="195"/>
      <c r="AB4" s="197"/>
      <c r="AC4" s="197"/>
      <c r="AD4" s="198"/>
      <c r="AE4" s="198"/>
    </row>
    <row r="5" spans="2:32" ht="15.75" thickTop="1" x14ac:dyDescent="0.25">
      <c r="D5" s="82">
        <f>F5/F4</f>
        <v>0.14052368340793228</v>
      </c>
      <c r="E5" s="25" t="s">
        <v>35</v>
      </c>
      <c r="F5" s="263">
        <f>J5-H5-I5</f>
        <v>116.571</v>
      </c>
      <c r="G5" s="40">
        <v>0</v>
      </c>
      <c r="H5" s="40">
        <v>-13.887</v>
      </c>
      <c r="I5" s="40">
        <v>0</v>
      </c>
      <c r="J5" s="266">
        <v>102.684</v>
      </c>
      <c r="K5" s="99">
        <v>21</v>
      </c>
      <c r="L5" s="40">
        <v>15123</v>
      </c>
      <c r="M5" s="40">
        <f>L5*0.5</f>
        <v>7561.5</v>
      </c>
      <c r="N5" s="269">
        <v>85.6</v>
      </c>
      <c r="O5" s="40">
        <v>0.63400000000000001</v>
      </c>
      <c r="P5" s="270">
        <v>1</v>
      </c>
      <c r="Q5" s="271">
        <v>0</v>
      </c>
      <c r="R5" s="59">
        <v>2.9</v>
      </c>
      <c r="S5" s="93">
        <v>4.9000000000000004</v>
      </c>
      <c r="T5" s="39"/>
      <c r="V5" s="192"/>
      <c r="W5" s="98"/>
      <c r="X5" s="83" t="s">
        <v>103</v>
      </c>
      <c r="Y5" s="83" t="s">
        <v>104</v>
      </c>
      <c r="Z5" s="88" t="s">
        <v>109</v>
      </c>
      <c r="AA5" s="89" t="s">
        <v>153</v>
      </c>
      <c r="AB5" s="200"/>
      <c r="AC5" s="200"/>
      <c r="AD5" s="201"/>
      <c r="AE5" s="202"/>
    </row>
    <row r="6" spans="2:32" x14ac:dyDescent="0.25">
      <c r="D6" s="82">
        <f>F6/F4</f>
        <v>0.74184585080773002</v>
      </c>
      <c r="E6" s="25" t="s">
        <v>34</v>
      </c>
      <c r="F6" s="263">
        <f>J6-H6-I6</f>
        <v>615.39599999999996</v>
      </c>
      <c r="G6" s="40">
        <v>0</v>
      </c>
      <c r="H6" s="40">
        <v>-66.024000000000001</v>
      </c>
      <c r="I6" s="40">
        <v>-11.209</v>
      </c>
      <c r="J6" s="266">
        <v>538.16300000000001</v>
      </c>
      <c r="K6" s="99">
        <v>179</v>
      </c>
      <c r="L6" s="40">
        <v>82125</v>
      </c>
      <c r="M6" s="40">
        <f>L6*(1-Q6)*0.9</f>
        <v>54592.795127040154</v>
      </c>
      <c r="N6" s="269">
        <v>77.8</v>
      </c>
      <c r="O6" s="40">
        <v>3.93</v>
      </c>
      <c r="P6" s="270">
        <f>100%-C35</f>
        <v>0.97447613455402915</v>
      </c>
      <c r="Q6" s="271">
        <f>C18</f>
        <v>0.26138616435595946</v>
      </c>
      <c r="R6" s="38"/>
      <c r="S6" s="94"/>
      <c r="T6" s="39"/>
      <c r="V6" s="192"/>
      <c r="W6" s="23">
        <v>1</v>
      </c>
      <c r="X6" s="96" t="s">
        <v>105</v>
      </c>
      <c r="Y6" s="96" t="s">
        <v>105</v>
      </c>
      <c r="Z6" s="84">
        <v>0.496</v>
      </c>
      <c r="AA6" s="118">
        <v>0.495</v>
      </c>
      <c r="AB6" s="200"/>
      <c r="AC6" s="200"/>
      <c r="AD6" s="201"/>
      <c r="AE6" s="201"/>
    </row>
    <row r="7" spans="2:32" x14ac:dyDescent="0.25">
      <c r="D7" s="82">
        <f>F7/F4</f>
        <v>3.6246288637051309E-2</v>
      </c>
      <c r="E7" s="25" t="s">
        <v>204</v>
      </c>
      <c r="F7" s="263">
        <f>J7</f>
        <v>30.068000000000001</v>
      </c>
      <c r="G7" s="40"/>
      <c r="H7" s="40"/>
      <c r="I7" s="40"/>
      <c r="J7" s="266">
        <v>30.068000000000001</v>
      </c>
      <c r="K7" s="99">
        <v>3</v>
      </c>
      <c r="L7" s="40">
        <v>11201</v>
      </c>
      <c r="M7" s="40">
        <v>1295</v>
      </c>
      <c r="N7" s="269">
        <v>72.510000000000005</v>
      </c>
      <c r="O7" s="40">
        <v>0.14799999999999999</v>
      </c>
      <c r="P7" s="270"/>
      <c r="Q7" s="271"/>
      <c r="R7" s="38"/>
      <c r="S7" s="94"/>
      <c r="T7" s="39"/>
      <c r="V7" s="192"/>
      <c r="W7" s="23"/>
      <c r="X7" s="96"/>
      <c r="Y7" s="96"/>
      <c r="Z7" s="84"/>
      <c r="AA7" s="118"/>
      <c r="AB7" s="200"/>
      <c r="AC7" s="200"/>
      <c r="AD7" s="201"/>
      <c r="AE7" s="201"/>
    </row>
    <row r="8" spans="2:32" x14ac:dyDescent="0.25">
      <c r="D8" s="82">
        <f>F8/F4</f>
        <v>8.6188003814129888E-2</v>
      </c>
      <c r="E8" s="224" t="s">
        <v>189</v>
      </c>
      <c r="F8" s="263">
        <f>J8</f>
        <v>71.497</v>
      </c>
      <c r="G8" s="40" t="s">
        <v>66</v>
      </c>
      <c r="H8" s="40" t="s">
        <v>66</v>
      </c>
      <c r="I8" s="40" t="s">
        <v>66</v>
      </c>
      <c r="J8" s="266">
        <v>71.497</v>
      </c>
      <c r="K8" s="40" t="s">
        <v>66</v>
      </c>
      <c r="L8" s="40" t="s">
        <v>66</v>
      </c>
      <c r="M8" s="40"/>
      <c r="N8" s="269" t="s">
        <v>66</v>
      </c>
      <c r="O8" s="40">
        <v>0.223</v>
      </c>
      <c r="P8" s="24" t="s">
        <v>66</v>
      </c>
      <c r="Q8" s="272" t="s">
        <v>66</v>
      </c>
      <c r="R8" s="38"/>
      <c r="S8" s="94"/>
      <c r="T8" s="39"/>
      <c r="V8" s="192"/>
      <c r="W8" s="23">
        <v>2</v>
      </c>
      <c r="X8" s="96" t="s">
        <v>105</v>
      </c>
      <c r="Y8" s="97" t="s">
        <v>106</v>
      </c>
      <c r="Z8" s="84">
        <v>8.6999999999999994E-2</v>
      </c>
      <c r="AA8" s="118">
        <v>7.8600000000000003E-2</v>
      </c>
      <c r="AB8" s="199"/>
      <c r="AC8" s="199"/>
      <c r="AD8" s="192"/>
      <c r="AE8" s="192"/>
    </row>
    <row r="9" spans="2:32" x14ac:dyDescent="0.25">
      <c r="D9" s="82">
        <f>F9/F4</f>
        <v>-5.8586192222984364E-3</v>
      </c>
      <c r="E9" s="224" t="s">
        <v>190</v>
      </c>
      <c r="F9" s="263">
        <f>J9</f>
        <v>-4.8600000000000003</v>
      </c>
      <c r="G9" s="40" t="s">
        <v>66</v>
      </c>
      <c r="H9" s="40" t="s">
        <v>66</v>
      </c>
      <c r="I9" s="40" t="s">
        <v>66</v>
      </c>
      <c r="J9" s="266">
        <v>-4.8600000000000003</v>
      </c>
      <c r="K9" s="40"/>
      <c r="L9" s="40"/>
      <c r="M9" s="40"/>
      <c r="N9" s="269"/>
      <c r="O9" s="40"/>
      <c r="P9" s="24"/>
      <c r="Q9" s="272"/>
      <c r="R9" s="38"/>
      <c r="S9" s="38"/>
      <c r="T9" s="39"/>
      <c r="V9" s="192"/>
      <c r="W9" s="23"/>
      <c r="X9" s="96"/>
      <c r="Y9" s="97"/>
      <c r="Z9" s="84"/>
      <c r="AA9" s="118"/>
      <c r="AB9" s="199"/>
      <c r="AC9" s="199"/>
      <c r="AD9" s="192"/>
      <c r="AE9" s="192"/>
    </row>
    <row r="10" spans="2:32" x14ac:dyDescent="0.25">
      <c r="D10" s="82">
        <f>F10/F4</f>
        <v>1.0547925554549654E-3</v>
      </c>
      <c r="E10" s="224" t="s">
        <v>123</v>
      </c>
      <c r="F10" s="263">
        <f>J10-G10</f>
        <v>0.875</v>
      </c>
      <c r="G10" s="40">
        <v>-4.8000000000000001E-2</v>
      </c>
      <c r="H10" s="40" t="s">
        <v>66</v>
      </c>
      <c r="I10" s="40">
        <v>0</v>
      </c>
      <c r="J10" s="266">
        <v>0.82699999999999996</v>
      </c>
      <c r="K10" s="99">
        <v>6</v>
      </c>
      <c r="L10" s="40">
        <v>-28210</v>
      </c>
      <c r="M10" s="40" t="s">
        <v>66</v>
      </c>
      <c r="N10" s="269" t="s">
        <v>66</v>
      </c>
      <c r="O10" s="40" t="s">
        <v>66</v>
      </c>
      <c r="P10" s="24" t="s">
        <v>66</v>
      </c>
      <c r="Q10" s="272" t="s">
        <v>66</v>
      </c>
      <c r="R10" s="38"/>
      <c r="S10" s="38"/>
      <c r="T10" s="39"/>
      <c r="V10" s="192"/>
      <c r="W10" s="23">
        <v>3</v>
      </c>
      <c r="X10" s="96" t="s">
        <v>105</v>
      </c>
      <c r="Y10" s="16" t="s">
        <v>107</v>
      </c>
      <c r="Z10" s="121">
        <v>0.28299999999999997</v>
      </c>
      <c r="AA10" s="156">
        <v>0.29339999999999999</v>
      </c>
      <c r="AB10" s="199"/>
      <c r="AC10" s="199"/>
      <c r="AD10" s="192"/>
      <c r="AE10" s="192"/>
    </row>
    <row r="11" spans="2:32" x14ac:dyDescent="0.25">
      <c r="D11" s="82"/>
      <c r="E11" s="224"/>
      <c r="F11" s="263"/>
      <c r="G11" s="40"/>
      <c r="H11" s="40"/>
      <c r="I11" s="40"/>
      <c r="J11" s="266"/>
      <c r="K11" s="99"/>
      <c r="L11" s="40"/>
      <c r="M11" s="40"/>
      <c r="N11" s="269"/>
      <c r="O11" s="40"/>
      <c r="P11" s="24"/>
      <c r="Q11" s="272"/>
      <c r="R11" s="38"/>
      <c r="S11" s="38"/>
      <c r="T11" s="39"/>
      <c r="V11" s="192"/>
      <c r="W11" s="23"/>
      <c r="X11" s="96"/>
      <c r="Y11" s="16"/>
      <c r="Z11" s="121"/>
      <c r="AA11" s="156"/>
      <c r="AB11" s="199"/>
      <c r="AC11" s="199"/>
      <c r="AD11" s="192"/>
      <c r="AE11" s="192"/>
    </row>
    <row r="12" spans="2:32" ht="15.75" thickBot="1" x14ac:dyDescent="0.3">
      <c r="E12" s="225" t="s">
        <v>192</v>
      </c>
      <c r="F12" s="226"/>
      <c r="G12" s="227"/>
      <c r="H12" s="226"/>
      <c r="I12" s="226"/>
      <c r="J12" s="227"/>
      <c r="K12" s="227"/>
      <c r="L12" s="227"/>
      <c r="M12" s="227"/>
      <c r="N12" s="227"/>
      <c r="O12" s="227"/>
      <c r="P12" s="227"/>
      <c r="Q12" s="228"/>
      <c r="R12" s="95"/>
      <c r="S12" s="16"/>
      <c r="V12" s="192"/>
      <c r="W12" s="23">
        <v>4</v>
      </c>
      <c r="X12" s="97" t="s">
        <v>106</v>
      </c>
      <c r="Y12" s="16" t="s">
        <v>107</v>
      </c>
      <c r="Z12" s="84">
        <v>0.13289999999999999</v>
      </c>
      <c r="AA12" s="118">
        <v>0.13289999999999999</v>
      </c>
      <c r="AB12" s="199"/>
      <c r="AC12" s="192"/>
      <c r="AD12" s="192"/>
      <c r="AE12" s="192"/>
    </row>
    <row r="13" spans="2:32" x14ac:dyDescent="0.25">
      <c r="B13" s="256" t="s">
        <v>155</v>
      </c>
      <c r="C13" s="4">
        <v>135.42500000000001</v>
      </c>
      <c r="E13" s="273"/>
      <c r="F13" s="16"/>
      <c r="G13" s="16"/>
      <c r="H13" s="16"/>
      <c r="I13" s="16"/>
      <c r="J13" s="16"/>
      <c r="K13" s="16"/>
      <c r="L13" s="274"/>
      <c r="M13" s="274"/>
      <c r="N13" s="16"/>
      <c r="O13" s="16"/>
      <c r="P13" s="16"/>
      <c r="Q13" s="16"/>
      <c r="R13" s="26"/>
      <c r="S13" s="77"/>
      <c r="T13" s="77"/>
      <c r="U13" s="77"/>
      <c r="W13" s="22">
        <v>5</v>
      </c>
      <c r="X13" s="54" t="s">
        <v>107</v>
      </c>
      <c r="Y13" s="54" t="s">
        <v>107</v>
      </c>
      <c r="Z13" s="86">
        <v>0</v>
      </c>
      <c r="AA13" s="119">
        <v>0</v>
      </c>
      <c r="AB13" s="192"/>
      <c r="AC13" s="203"/>
      <c r="AD13" s="192"/>
      <c r="AE13" s="192"/>
      <c r="AF13" s="192"/>
    </row>
    <row r="14" spans="2:32" x14ac:dyDescent="0.25">
      <c r="B14" s="256" t="s">
        <v>186</v>
      </c>
      <c r="C14" s="4">
        <v>25.431000000000001</v>
      </c>
      <c r="E14" s="275"/>
      <c r="F14" s="192"/>
      <c r="G14" s="192"/>
      <c r="H14" s="192"/>
      <c r="I14" s="192"/>
      <c r="J14" s="192"/>
      <c r="K14" s="193"/>
      <c r="L14" s="192"/>
      <c r="M14" s="192"/>
      <c r="N14" s="192"/>
      <c r="O14" s="192"/>
      <c r="P14" s="192"/>
      <c r="Q14" s="192"/>
      <c r="R14" s="192"/>
      <c r="W14" s="190"/>
      <c r="X14" s="204"/>
      <c r="Y14" s="192"/>
      <c r="Z14" s="192"/>
      <c r="AA14" s="192"/>
      <c r="AB14" s="192"/>
      <c r="AC14" s="192"/>
      <c r="AD14" s="192"/>
      <c r="AE14" s="192"/>
      <c r="AF14" s="192"/>
    </row>
    <row r="15" spans="2:32" ht="15.75" x14ac:dyDescent="0.25">
      <c r="C15" s="4">
        <f>C13+C14</f>
        <v>160.85600000000002</v>
      </c>
      <c r="E15" s="192"/>
      <c r="F15" s="208"/>
      <c r="G15" s="208"/>
      <c r="H15" s="276"/>
      <c r="I15" s="276"/>
      <c r="J15" s="276"/>
      <c r="K15" s="277"/>
      <c r="L15" s="192"/>
      <c r="M15" s="192"/>
      <c r="N15" s="208"/>
      <c r="O15" s="208"/>
      <c r="P15" s="208"/>
      <c r="Q15" s="208"/>
      <c r="R15" s="192"/>
      <c r="S15" s="278" t="s">
        <v>154</v>
      </c>
      <c r="U15" s="56"/>
      <c r="V15" s="205"/>
      <c r="W15" s="192"/>
      <c r="X15" s="199"/>
      <c r="Y15" s="206"/>
      <c r="Z15" s="199"/>
      <c r="AA15" s="199"/>
      <c r="AB15" s="207"/>
      <c r="AC15" s="192"/>
      <c r="AD15" s="208"/>
      <c r="AE15" s="208"/>
      <c r="AF15" s="192"/>
    </row>
    <row r="16" spans="2:32" ht="15.75" x14ac:dyDescent="0.25">
      <c r="E16" s="192"/>
      <c r="F16" s="208"/>
      <c r="G16" s="208"/>
      <c r="H16" s="276"/>
      <c r="I16" s="276"/>
      <c r="J16" s="276"/>
      <c r="K16" s="277"/>
      <c r="L16" s="192"/>
      <c r="M16" s="192"/>
      <c r="N16" s="208"/>
      <c r="O16" s="208"/>
      <c r="P16" s="208"/>
      <c r="Q16" s="208"/>
      <c r="R16" s="192"/>
      <c r="S16" s="279">
        <f>O4/J4</f>
        <v>6.6835595270179678E-3</v>
      </c>
      <c r="U16" s="56"/>
      <c r="V16" s="205"/>
      <c r="AB16" s="207"/>
      <c r="AC16" s="192"/>
      <c r="AD16" s="208"/>
      <c r="AE16" s="208"/>
      <c r="AF16" s="192"/>
    </row>
    <row r="17" spans="2:45" ht="15.75" x14ac:dyDescent="0.25">
      <c r="B17" s="251" t="s">
        <v>181</v>
      </c>
      <c r="C17" s="251" t="s">
        <v>34</v>
      </c>
      <c r="E17" s="192"/>
      <c r="F17" s="208"/>
      <c r="G17" s="208"/>
      <c r="H17" s="276"/>
      <c r="I17" s="276">
        <f>J4-I4-H4</f>
        <v>829.4989999999998</v>
      </c>
      <c r="J17" s="276"/>
      <c r="K17" s="277"/>
      <c r="L17" s="208"/>
      <c r="M17" s="208"/>
      <c r="N17" s="192"/>
      <c r="O17" s="192"/>
      <c r="P17" s="192"/>
      <c r="Q17" s="192"/>
      <c r="R17" s="192"/>
      <c r="U17" s="56"/>
      <c r="V17" s="205"/>
      <c r="W17" s="102">
        <v>45566</v>
      </c>
      <c r="AB17" s="207"/>
      <c r="AC17" s="192"/>
      <c r="AD17" s="192"/>
      <c r="AE17" s="192"/>
      <c r="AF17" s="192"/>
    </row>
    <row r="18" spans="2:45" ht="15.75" x14ac:dyDescent="0.25">
      <c r="B18" s="82">
        <f>C15/F4</f>
        <v>0.1939082414860159</v>
      </c>
      <c r="C18" s="82">
        <f>C15/F6</f>
        <v>0.26138616435595946</v>
      </c>
      <c r="E18" s="192"/>
      <c r="F18" s="208"/>
      <c r="G18" s="208"/>
      <c r="H18" s="276"/>
      <c r="I18" s="276"/>
      <c r="J18" s="276"/>
      <c r="K18" s="277"/>
      <c r="L18" s="192"/>
      <c r="M18" s="192"/>
      <c r="N18" s="192"/>
      <c r="O18" s="192"/>
      <c r="P18" s="192"/>
      <c r="Q18" s="192"/>
      <c r="R18" s="192"/>
      <c r="U18" s="56"/>
      <c r="V18" s="205"/>
      <c r="W18" s="98"/>
      <c r="X18" s="83" t="s">
        <v>103</v>
      </c>
      <c r="Y18" s="83" t="s">
        <v>104</v>
      </c>
      <c r="Z18" s="88" t="s">
        <v>109</v>
      </c>
      <c r="AA18" s="89" t="s">
        <v>153</v>
      </c>
      <c r="AB18" s="207"/>
      <c r="AC18" s="192"/>
      <c r="AD18" s="192"/>
      <c r="AE18" s="192"/>
      <c r="AF18" s="192"/>
    </row>
    <row r="19" spans="2:45" ht="15.75" x14ac:dyDescent="0.25">
      <c r="E19" s="192"/>
      <c r="F19" s="208"/>
      <c r="G19" s="208"/>
      <c r="H19" s="276"/>
      <c r="I19" s="276"/>
      <c r="J19" s="276"/>
      <c r="K19" s="277"/>
      <c r="L19" s="192"/>
      <c r="M19" s="192"/>
      <c r="N19" s="192"/>
      <c r="O19" s="192"/>
      <c r="P19" s="192"/>
      <c r="Q19" s="192"/>
      <c r="R19" s="199"/>
      <c r="U19" s="56"/>
      <c r="V19" s="205"/>
      <c r="W19" s="23">
        <v>1</v>
      </c>
      <c r="X19" s="96" t="s">
        <v>105</v>
      </c>
      <c r="Y19" s="96" t="s">
        <v>105</v>
      </c>
      <c r="Z19" s="84">
        <v>0.495</v>
      </c>
      <c r="AA19" s="118">
        <v>0.505</v>
      </c>
      <c r="AB19" s="207"/>
      <c r="AC19" s="192"/>
      <c r="AD19" s="192"/>
      <c r="AE19" s="192"/>
      <c r="AF19" s="199"/>
    </row>
    <row r="20" spans="2:45" s="56" customFormat="1" ht="15.75" x14ac:dyDescent="0.25">
      <c r="E20" s="280"/>
      <c r="F20" s="214"/>
      <c r="G20" s="214"/>
      <c r="H20" s="214"/>
      <c r="I20" s="214"/>
      <c r="J20" s="214"/>
      <c r="K20" s="281"/>
      <c r="L20" s="209"/>
      <c r="M20" s="209"/>
      <c r="N20" s="209"/>
      <c r="O20" s="209"/>
      <c r="P20" s="209"/>
      <c r="Q20" s="209"/>
      <c r="R20" s="209"/>
      <c r="V20" s="205"/>
      <c r="W20" s="23">
        <v>2</v>
      </c>
      <c r="X20" s="96" t="s">
        <v>105</v>
      </c>
      <c r="Y20" s="97" t="s">
        <v>106</v>
      </c>
      <c r="Z20" s="84">
        <v>7.8600000000000003E-2</v>
      </c>
      <c r="AA20" s="118">
        <v>9.5000000000000001E-2</v>
      </c>
      <c r="AB20" s="212"/>
      <c r="AC20" s="192"/>
      <c r="AD20" s="209"/>
      <c r="AE20" s="209"/>
      <c r="AF20" s="209"/>
    </row>
    <row r="21" spans="2:45" x14ac:dyDescent="0.25">
      <c r="B21" s="251" t="s">
        <v>178</v>
      </c>
      <c r="C21" s="294">
        <f>J8</f>
        <v>71.497</v>
      </c>
      <c r="E21" s="209"/>
      <c r="F21" s="208"/>
      <c r="G21" s="208"/>
      <c r="H21" s="208"/>
      <c r="I21" s="208"/>
      <c r="J21" s="208"/>
      <c r="K21" s="277"/>
      <c r="L21" s="192"/>
      <c r="M21" s="192"/>
      <c r="N21" s="192"/>
      <c r="O21" s="192"/>
      <c r="P21" s="192"/>
      <c r="Q21" s="192"/>
      <c r="R21" s="192"/>
      <c r="W21" s="23">
        <v>3</v>
      </c>
      <c r="X21" s="96" t="s">
        <v>105</v>
      </c>
      <c r="Y21" s="16" t="s">
        <v>107</v>
      </c>
      <c r="Z21" s="121">
        <v>0.29339999999999999</v>
      </c>
      <c r="AA21" s="156">
        <v>0.27600000000000002</v>
      </c>
      <c r="AB21" s="192"/>
      <c r="AC21" s="192"/>
      <c r="AD21" s="192"/>
      <c r="AE21" s="192"/>
      <c r="AF21" s="192"/>
    </row>
    <row r="22" spans="2:45" ht="15.75" x14ac:dyDescent="0.25">
      <c r="B22" s="252" t="s">
        <v>179</v>
      </c>
      <c r="C22" s="294">
        <f>J9</f>
        <v>-4.8600000000000003</v>
      </c>
      <c r="E22" s="192"/>
      <c r="F22" s="208"/>
      <c r="G22" s="208"/>
      <c r="H22" s="276"/>
      <c r="I22" s="276"/>
      <c r="J22" s="276"/>
      <c r="K22" s="277"/>
      <c r="L22" s="192"/>
      <c r="M22" s="192"/>
      <c r="N22" s="192"/>
      <c r="O22" s="192"/>
      <c r="P22" s="192"/>
      <c r="Q22" s="192"/>
      <c r="R22" s="192"/>
      <c r="S22" s="282"/>
      <c r="U22" s="56"/>
      <c r="W22" s="23">
        <v>4</v>
      </c>
      <c r="X22" s="97" t="s">
        <v>106</v>
      </c>
      <c r="Y22" s="16" t="s">
        <v>107</v>
      </c>
      <c r="Z22" s="84">
        <v>0.13289999999999999</v>
      </c>
      <c r="AA22" s="118">
        <v>0.11700000000000001</v>
      </c>
      <c r="AB22" s="192"/>
      <c r="AC22" s="192"/>
      <c r="AD22" s="192"/>
      <c r="AE22" s="192"/>
      <c r="AF22" s="192"/>
    </row>
    <row r="23" spans="2:45" ht="15.75" x14ac:dyDescent="0.25">
      <c r="B23" s="44"/>
      <c r="C23" s="4">
        <f>SUM(C21:C22)</f>
        <v>66.637</v>
      </c>
      <c r="E23" s="192"/>
      <c r="F23" s="208"/>
      <c r="G23" s="208"/>
      <c r="H23" s="276"/>
      <c r="I23" s="276"/>
      <c r="J23" s="276"/>
      <c r="K23" s="277"/>
      <c r="L23" s="192"/>
      <c r="M23" s="192"/>
      <c r="N23" s="192"/>
      <c r="O23" s="192"/>
      <c r="P23" s="192"/>
      <c r="Q23" s="192"/>
      <c r="R23" s="192"/>
      <c r="S23" s="282"/>
      <c r="U23" s="56"/>
      <c r="W23" s="22">
        <v>5</v>
      </c>
      <c r="X23" s="54" t="s">
        <v>107</v>
      </c>
      <c r="Y23" s="54" t="s">
        <v>107</v>
      </c>
      <c r="Z23" s="86">
        <v>0</v>
      </c>
      <c r="AA23" s="119">
        <v>0</v>
      </c>
      <c r="AB23" s="192"/>
      <c r="AC23" s="192"/>
      <c r="AD23" s="192"/>
      <c r="AE23" s="192"/>
      <c r="AF23" s="192"/>
    </row>
    <row r="24" spans="2:45" ht="15.75" x14ac:dyDescent="0.25">
      <c r="E24" s="192"/>
      <c r="F24" s="208"/>
      <c r="G24" s="208"/>
      <c r="H24" s="276"/>
      <c r="I24" s="276"/>
      <c r="J24" s="276"/>
      <c r="K24" s="193"/>
      <c r="L24" s="192"/>
      <c r="M24" s="192"/>
      <c r="N24" s="192"/>
      <c r="O24" s="192"/>
      <c r="P24" s="192"/>
      <c r="Q24" s="192"/>
      <c r="R24" s="192"/>
      <c r="S24" s="282"/>
      <c r="U24" s="56"/>
      <c r="W24" s="192"/>
      <c r="X24" s="199"/>
      <c r="Y24" s="206"/>
      <c r="Z24" s="199"/>
      <c r="AA24" s="199"/>
      <c r="AB24" s="192"/>
      <c r="AC24" s="192"/>
      <c r="AD24" s="192"/>
      <c r="AE24" s="192"/>
      <c r="AF24" s="192"/>
      <c r="AS24" s="44"/>
    </row>
    <row r="25" spans="2:45" ht="15.75" x14ac:dyDescent="0.25">
      <c r="B25" s="44"/>
      <c r="E25" s="192"/>
      <c r="F25" s="208"/>
      <c r="G25" s="208"/>
      <c r="H25" s="276"/>
      <c r="I25" s="276"/>
      <c r="J25" s="276"/>
      <c r="K25" s="193"/>
      <c r="L25" s="192"/>
      <c r="M25" s="192"/>
      <c r="N25" s="192"/>
      <c r="O25" s="192"/>
      <c r="P25" s="192"/>
      <c r="Q25" s="192"/>
      <c r="R25" s="192"/>
      <c r="S25" s="282"/>
      <c r="U25" s="56"/>
      <c r="W25" s="192"/>
      <c r="X25" s="199"/>
      <c r="Y25" s="206"/>
      <c r="Z25" s="199"/>
      <c r="AA25" s="199"/>
      <c r="AB25" s="192"/>
      <c r="AC25" s="192"/>
      <c r="AD25" s="192"/>
      <c r="AE25" s="192"/>
      <c r="AF25" s="192"/>
      <c r="AL25" s="44"/>
      <c r="AS25" s="44"/>
    </row>
    <row r="26" spans="2:45" ht="15.75" x14ac:dyDescent="0.25">
      <c r="B26" s="251" t="s">
        <v>180</v>
      </c>
      <c r="E26" s="192"/>
      <c r="F26" s="208"/>
      <c r="G26" s="208"/>
      <c r="H26" s="276"/>
      <c r="I26" s="276"/>
      <c r="J26" s="276"/>
      <c r="K26" s="193"/>
      <c r="L26" s="192"/>
      <c r="M26" s="192"/>
      <c r="N26" s="192"/>
      <c r="O26" s="192"/>
      <c r="P26" s="192"/>
      <c r="Q26" s="192"/>
      <c r="R26" s="192"/>
      <c r="S26" s="282"/>
      <c r="U26" s="56"/>
      <c r="W26" s="102">
        <v>45536</v>
      </c>
      <c r="AB26" s="192"/>
      <c r="AC26" s="192"/>
      <c r="AD26" s="192"/>
      <c r="AE26" s="192"/>
      <c r="AF26" s="192"/>
      <c r="AL26" s="82"/>
      <c r="AS26" s="44"/>
    </row>
    <row r="27" spans="2:45" ht="15.75" x14ac:dyDescent="0.25">
      <c r="B27" s="4">
        <v>1</v>
      </c>
      <c r="C27" s="217">
        <f>16998788/2</f>
        <v>8499394</v>
      </c>
      <c r="E27" s="192"/>
      <c r="F27" s="214"/>
      <c r="G27" s="214"/>
      <c r="H27" s="214"/>
      <c r="I27" s="214"/>
      <c r="J27" s="214"/>
      <c r="K27" s="283"/>
      <c r="L27" s="214"/>
      <c r="M27" s="214"/>
      <c r="N27" s="192"/>
      <c r="O27" s="192"/>
      <c r="P27" s="192"/>
      <c r="Q27" s="192"/>
      <c r="R27" s="192"/>
      <c r="S27" s="282"/>
      <c r="W27" s="98"/>
      <c r="X27" s="83" t="s">
        <v>103</v>
      </c>
      <c r="Y27" s="83" t="s">
        <v>104</v>
      </c>
      <c r="Z27" s="88" t="s">
        <v>109</v>
      </c>
      <c r="AA27" s="89" t="s">
        <v>153</v>
      </c>
      <c r="AB27" s="212"/>
      <c r="AC27" s="214"/>
      <c r="AD27" s="192"/>
      <c r="AE27" s="192"/>
      <c r="AF27" s="192"/>
    </row>
    <row r="28" spans="2:45" x14ac:dyDescent="0.25">
      <c r="B28" s="4">
        <v>2</v>
      </c>
      <c r="C28" s="44">
        <v>5072909</v>
      </c>
      <c r="E28" s="209"/>
      <c r="F28" s="208"/>
      <c r="G28" s="208"/>
      <c r="H28" s="208"/>
      <c r="I28" s="208"/>
      <c r="J28" s="208"/>
      <c r="K28" s="193"/>
      <c r="L28" s="192"/>
      <c r="M28" s="192"/>
      <c r="N28" s="192"/>
      <c r="O28" s="192"/>
      <c r="P28" s="192"/>
      <c r="Q28" s="192"/>
      <c r="R28" s="192"/>
      <c r="W28" s="23">
        <v>1</v>
      </c>
      <c r="X28" s="96" t="s">
        <v>105</v>
      </c>
      <c r="Y28" s="96" t="s">
        <v>105</v>
      </c>
      <c r="Z28" s="84">
        <v>0.505</v>
      </c>
      <c r="AA28" s="118">
        <v>0.51430581934807074</v>
      </c>
      <c r="AB28" s="192"/>
      <c r="AC28" s="192"/>
      <c r="AD28" s="192"/>
      <c r="AE28" s="192"/>
      <c r="AF28" s="192"/>
      <c r="AP28" s="44"/>
    </row>
    <row r="29" spans="2:45" x14ac:dyDescent="0.25">
      <c r="E29" s="192"/>
      <c r="F29" s="208"/>
      <c r="G29" s="208"/>
      <c r="H29" s="276"/>
      <c r="I29" s="276"/>
      <c r="J29" s="276"/>
      <c r="K29" s="277"/>
      <c r="L29" s="284"/>
      <c r="M29" s="284"/>
      <c r="N29" s="192"/>
      <c r="O29" s="192"/>
      <c r="P29" s="192"/>
      <c r="Q29" s="192"/>
      <c r="R29" s="192"/>
      <c r="W29" s="23">
        <v>2</v>
      </c>
      <c r="X29" s="96" t="s">
        <v>105</v>
      </c>
      <c r="Y29" s="97" t="s">
        <v>106</v>
      </c>
      <c r="Z29" s="84">
        <v>9.5000000000000001E-2</v>
      </c>
      <c r="AA29" s="118">
        <v>0.12339576314275373</v>
      </c>
      <c r="AB29" s="192"/>
      <c r="AC29" s="192"/>
      <c r="AD29" s="192"/>
      <c r="AE29" s="192"/>
      <c r="AF29" s="192"/>
      <c r="AP29" s="44"/>
      <c r="AS29" s="104"/>
    </row>
    <row r="30" spans="2:45" x14ac:dyDescent="0.25">
      <c r="C30" s="217">
        <f>SUM(C27:C28)</f>
        <v>13572303</v>
      </c>
      <c r="E30" s="192"/>
      <c r="F30" s="208"/>
      <c r="G30" s="208"/>
      <c r="H30" s="276"/>
      <c r="I30" s="276"/>
      <c r="J30" s="276"/>
      <c r="K30" s="277"/>
      <c r="L30" s="192"/>
      <c r="M30" s="192"/>
      <c r="N30" s="192"/>
      <c r="O30" s="192"/>
      <c r="P30" s="192"/>
      <c r="Q30" s="192"/>
      <c r="R30" s="192"/>
      <c r="W30" s="23">
        <v>3</v>
      </c>
      <c r="X30" s="96" t="s">
        <v>105</v>
      </c>
      <c r="Y30" s="16" t="s">
        <v>107</v>
      </c>
      <c r="Z30" s="121">
        <v>0.27600000000000002</v>
      </c>
      <c r="AA30" s="156">
        <v>0.23979991556228863</v>
      </c>
      <c r="AB30" s="192"/>
      <c r="AC30" s="192"/>
      <c r="AD30" s="192"/>
      <c r="AE30" s="192"/>
      <c r="AF30" s="192"/>
      <c r="AP30" s="82"/>
      <c r="AS30" s="44"/>
    </row>
    <row r="31" spans="2:45" x14ac:dyDescent="0.25">
      <c r="E31" s="192"/>
      <c r="F31" s="208"/>
      <c r="G31" s="208"/>
      <c r="H31" s="276"/>
      <c r="I31" s="276"/>
      <c r="J31" s="276"/>
      <c r="K31" s="277"/>
      <c r="L31" s="192"/>
      <c r="M31" s="192"/>
      <c r="N31" s="192"/>
      <c r="O31" s="192"/>
      <c r="P31" s="192"/>
      <c r="Q31" s="192"/>
      <c r="R31" s="192"/>
      <c r="W31" s="23">
        <v>4</v>
      </c>
      <c r="X31" s="97" t="s">
        <v>106</v>
      </c>
      <c r="Y31" s="16" t="s">
        <v>107</v>
      </c>
      <c r="Z31" s="84">
        <v>0.11700000000000001</v>
      </c>
      <c r="AA31" s="118">
        <v>0.12249850194688695</v>
      </c>
      <c r="AB31" s="192"/>
      <c r="AC31" s="192"/>
      <c r="AD31" s="192"/>
      <c r="AE31" s="192"/>
      <c r="AF31" s="192"/>
      <c r="AL31" s="35"/>
      <c r="AQ31" s="44"/>
      <c r="AS31" s="103"/>
    </row>
    <row r="32" spans="2:45" x14ac:dyDescent="0.25">
      <c r="E32" s="192"/>
      <c r="F32" s="208"/>
      <c r="G32" s="208"/>
      <c r="H32" s="276"/>
      <c r="I32" s="276"/>
      <c r="J32" s="276"/>
      <c r="K32" s="193"/>
      <c r="L32" s="192"/>
      <c r="M32" s="192"/>
      <c r="N32" s="192"/>
      <c r="O32" s="192"/>
      <c r="P32" s="192"/>
      <c r="Q32" s="192"/>
      <c r="R32" s="192"/>
      <c r="W32" s="22">
        <v>5</v>
      </c>
      <c r="X32" s="54" t="s">
        <v>107</v>
      </c>
      <c r="Y32" s="54" t="s">
        <v>107</v>
      </c>
      <c r="Z32" s="86">
        <v>0</v>
      </c>
      <c r="AA32" s="119">
        <v>0</v>
      </c>
      <c r="AB32" s="192"/>
      <c r="AC32" s="192"/>
      <c r="AD32" s="192"/>
      <c r="AE32" s="192"/>
      <c r="AF32" s="192"/>
      <c r="AL32" s="35"/>
      <c r="AQ32" s="44"/>
    </row>
    <row r="33" spans="2:47" x14ac:dyDescent="0.25">
      <c r="B33" s="251" t="s">
        <v>183</v>
      </c>
      <c r="E33" s="192"/>
      <c r="F33" s="208"/>
      <c r="G33" s="208"/>
      <c r="H33" s="276"/>
      <c r="I33" s="276"/>
      <c r="J33" s="276"/>
      <c r="K33" s="193"/>
      <c r="L33" s="192"/>
      <c r="M33" s="192"/>
      <c r="N33" s="192"/>
      <c r="O33" s="192"/>
      <c r="P33" s="192"/>
      <c r="Q33" s="192"/>
      <c r="R33" s="192"/>
      <c r="T33" s="44"/>
      <c r="W33" s="192"/>
      <c r="X33" s="199"/>
      <c r="Y33" s="206"/>
      <c r="Z33" s="199"/>
      <c r="AA33" s="199"/>
      <c r="AB33" s="192"/>
      <c r="AC33" s="192"/>
      <c r="AD33" s="192"/>
      <c r="AE33" s="192"/>
      <c r="AF33" s="192"/>
    </row>
    <row r="34" spans="2:47" x14ac:dyDescent="0.25">
      <c r="B34" s="255">
        <v>13.736000000000001</v>
      </c>
      <c r="C34" s="82">
        <f>B34/J4</f>
        <v>1.8602912596376659E-2</v>
      </c>
      <c r="D34" s="251" t="s">
        <v>184</v>
      </c>
      <c r="E34" s="192"/>
      <c r="F34" s="214"/>
      <c r="G34" s="214"/>
      <c r="H34" s="214"/>
      <c r="I34" s="214"/>
      <c r="J34" s="214"/>
      <c r="K34" s="209"/>
      <c r="L34" s="192"/>
      <c r="M34" s="192"/>
      <c r="N34" s="192"/>
      <c r="O34" s="192"/>
      <c r="P34" s="192"/>
      <c r="Q34" s="192"/>
      <c r="R34" s="192"/>
      <c r="T34" s="279"/>
      <c r="W34" s="192"/>
      <c r="X34" s="213"/>
      <c r="Y34" s="211"/>
      <c r="Z34" s="210"/>
      <c r="AA34" s="210"/>
      <c r="AB34" s="212"/>
      <c r="AC34" s="209"/>
      <c r="AD34" s="192"/>
      <c r="AE34" s="192"/>
      <c r="AF34" s="192"/>
      <c r="AO34" s="37" t="s">
        <v>34</v>
      </c>
    </row>
    <row r="35" spans="2:47" x14ac:dyDescent="0.25">
      <c r="C35" s="82">
        <f>B34/J6</f>
        <v>2.5523865445970829E-2</v>
      </c>
      <c r="D35" s="251" t="s">
        <v>34</v>
      </c>
      <c r="W35" s="102">
        <v>45505</v>
      </c>
      <c r="AI35" s="37" t="s">
        <v>134</v>
      </c>
      <c r="AJ35" s="297"/>
      <c r="AK35" s="297"/>
      <c r="AL35" s="297"/>
      <c r="AM35" s="298"/>
      <c r="AP35" s="36">
        <v>1.54E-2</v>
      </c>
      <c r="AQ35" s="42"/>
      <c r="AR35" s="42"/>
      <c r="AS35" s="42"/>
      <c r="AT35" s="8"/>
      <c r="AU35" s="52"/>
    </row>
    <row r="36" spans="2:47" x14ac:dyDescent="0.25">
      <c r="J36" s="53"/>
      <c r="W36" s="98"/>
      <c r="X36" s="83" t="s">
        <v>103</v>
      </c>
      <c r="Y36" s="83" t="s">
        <v>104</v>
      </c>
      <c r="Z36" s="88" t="s">
        <v>109</v>
      </c>
      <c r="AA36" s="89" t="s">
        <v>153</v>
      </c>
      <c r="AI36" s="37"/>
      <c r="AJ36" s="297">
        <v>6.7999999999999996E-3</v>
      </c>
      <c r="AK36" s="297"/>
      <c r="AL36" s="297"/>
      <c r="AM36" s="298"/>
      <c r="AO36" s="37"/>
      <c r="AQ36" s="42"/>
      <c r="AR36" s="42"/>
      <c r="AS36" s="42"/>
      <c r="AT36" s="8"/>
      <c r="AU36" s="52"/>
    </row>
    <row r="37" spans="2:47" x14ac:dyDescent="0.25">
      <c r="W37" s="23">
        <v>1</v>
      </c>
      <c r="X37" s="96" t="s">
        <v>105</v>
      </c>
      <c r="Y37" s="96" t="s">
        <v>105</v>
      </c>
      <c r="Z37" s="84">
        <v>0.51430581934807074</v>
      </c>
      <c r="AA37" s="118">
        <v>0.44531335595915061</v>
      </c>
      <c r="AI37" s="37" t="s">
        <v>93</v>
      </c>
      <c r="AJ37" s="297"/>
      <c r="AK37" s="297"/>
      <c r="AL37" s="297"/>
      <c r="AM37" s="298"/>
      <c r="AO37" s="37" t="s">
        <v>35</v>
      </c>
      <c r="AP37" s="36"/>
      <c r="AQ37" s="42"/>
      <c r="AR37" s="42"/>
      <c r="AS37" s="42"/>
      <c r="AT37" s="8"/>
      <c r="AU37" s="52"/>
    </row>
    <row r="38" spans="2:47" x14ac:dyDescent="0.25">
      <c r="B38" s="254"/>
      <c r="W38" s="23">
        <v>2</v>
      </c>
      <c r="X38" s="96" t="s">
        <v>105</v>
      </c>
      <c r="Y38" s="97" t="s">
        <v>106</v>
      </c>
      <c r="Z38" s="84">
        <v>0.12339576314275373</v>
      </c>
      <c r="AA38" s="118">
        <v>0.15625861758820547</v>
      </c>
      <c r="AI38" s="37"/>
      <c r="AJ38" s="297">
        <v>6.1000000000000004E-3</v>
      </c>
      <c r="AK38" s="297"/>
      <c r="AL38" s="297"/>
      <c r="AM38" s="298"/>
      <c r="AP38" s="36">
        <v>4.8999999999999998E-3</v>
      </c>
      <c r="AQ38" s="42"/>
      <c r="AR38" s="42"/>
      <c r="AS38" s="42"/>
      <c r="AT38" s="8"/>
      <c r="AU38" s="52"/>
    </row>
    <row r="39" spans="2:47" x14ac:dyDescent="0.25">
      <c r="B39" s="254"/>
      <c r="E39" s="190"/>
      <c r="F39" s="191"/>
      <c r="G39" s="191"/>
      <c r="H39" s="191"/>
      <c r="I39" s="191"/>
      <c r="J39" s="191"/>
      <c r="K39" s="191"/>
      <c r="L39" s="191"/>
      <c r="M39" s="191"/>
      <c r="N39" s="299"/>
      <c r="O39" s="299"/>
      <c r="P39" s="299"/>
      <c r="Q39" s="299"/>
      <c r="R39" s="299"/>
      <c r="W39" s="23">
        <v>3</v>
      </c>
      <c r="X39" s="96" t="s">
        <v>105</v>
      </c>
      <c r="Y39" s="16" t="s">
        <v>107</v>
      </c>
      <c r="Z39" s="121">
        <v>0.23979991556228863</v>
      </c>
      <c r="AA39" s="156">
        <v>0.27602185870814278</v>
      </c>
      <c r="AI39" s="37" t="s">
        <v>92</v>
      </c>
      <c r="AJ39" s="35"/>
      <c r="AK39" s="35"/>
      <c r="AL39" s="35"/>
      <c r="AM39" s="35"/>
      <c r="AO39" s="37" t="s">
        <v>85</v>
      </c>
      <c r="AP39" s="36"/>
      <c r="AQ39" s="42"/>
      <c r="AR39" s="42"/>
      <c r="AS39" s="42"/>
      <c r="AT39" s="7"/>
      <c r="AU39" s="49"/>
    </row>
    <row r="40" spans="2:47" x14ac:dyDescent="0.25">
      <c r="E40" s="192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W40" s="23">
        <v>4</v>
      </c>
      <c r="X40" s="97" t="s">
        <v>106</v>
      </c>
      <c r="Y40" s="16" t="s">
        <v>107</v>
      </c>
      <c r="Z40" s="84">
        <v>0.12249850194688695</v>
      </c>
      <c r="AA40" s="118">
        <v>0.12240616774450112</v>
      </c>
      <c r="AI40" s="37"/>
      <c r="AJ40" s="297">
        <v>7.1999999999999998E-3</v>
      </c>
      <c r="AK40" s="297"/>
      <c r="AL40" s="297"/>
      <c r="AM40" s="298"/>
      <c r="AP40" s="36"/>
      <c r="AQ40" s="42"/>
      <c r="AR40" s="42"/>
      <c r="AS40" s="42"/>
      <c r="AT40" s="6"/>
      <c r="AU40" s="41"/>
    </row>
    <row r="41" spans="2:47" x14ac:dyDescent="0.25">
      <c r="E41" s="194"/>
      <c r="F41" s="195"/>
      <c r="G41" s="195"/>
      <c r="H41" s="196"/>
      <c r="I41" s="196"/>
      <c r="J41" s="195"/>
      <c r="K41" s="197"/>
      <c r="L41" s="197"/>
      <c r="M41" s="197"/>
      <c r="N41" s="194"/>
      <c r="O41" s="198"/>
      <c r="P41" s="198"/>
      <c r="Q41" s="198"/>
      <c r="R41" s="285"/>
      <c r="W41" s="22">
        <v>5</v>
      </c>
      <c r="X41" s="54" t="s">
        <v>107</v>
      </c>
      <c r="Y41" s="54" t="s">
        <v>107</v>
      </c>
      <c r="Z41" s="86">
        <v>0</v>
      </c>
      <c r="AA41" s="119">
        <v>0</v>
      </c>
      <c r="AI41" s="37"/>
      <c r="AJ41" s="43"/>
      <c r="AK41" s="43"/>
      <c r="AL41" s="43"/>
      <c r="AM41" s="43"/>
      <c r="AP41" s="36">
        <v>-6.9999999999999999E-4</v>
      </c>
      <c r="AQ41" s="42"/>
      <c r="AR41" s="42"/>
      <c r="AS41" s="42"/>
      <c r="AT41" s="5"/>
      <c r="AU41" s="41"/>
    </row>
    <row r="42" spans="2:47" x14ac:dyDescent="0.25">
      <c r="E42" s="192"/>
      <c r="F42" s="286"/>
      <c r="G42" s="286"/>
      <c r="H42" s="287"/>
      <c r="I42" s="287"/>
      <c r="J42" s="286"/>
      <c r="K42" s="288"/>
      <c r="L42" s="200"/>
      <c r="M42" s="200"/>
      <c r="N42" s="201"/>
      <c r="O42" s="201"/>
      <c r="P42" s="201"/>
      <c r="Q42" s="201"/>
      <c r="R42" s="289"/>
      <c r="AI42" s="37" t="s">
        <v>83</v>
      </c>
      <c r="AJ42" s="297"/>
      <c r="AK42" s="297"/>
      <c r="AL42" s="297"/>
      <c r="AM42" s="298"/>
      <c r="AO42" s="37" t="s">
        <v>204</v>
      </c>
      <c r="AP42" s="36"/>
      <c r="AQ42" s="42"/>
      <c r="AR42" s="42"/>
      <c r="AS42" s="42"/>
      <c r="AT42" s="5"/>
      <c r="AU42" s="41"/>
    </row>
    <row r="43" spans="2:47" x14ac:dyDescent="0.25">
      <c r="E43" s="192"/>
      <c r="F43" s="286"/>
      <c r="G43" s="286"/>
      <c r="H43" s="287"/>
      <c r="I43" s="287"/>
      <c r="J43" s="286"/>
      <c r="K43" s="200"/>
      <c r="L43" s="200"/>
      <c r="M43" s="200"/>
      <c r="N43" s="201"/>
      <c r="O43" s="201"/>
      <c r="P43" s="201"/>
      <c r="Q43" s="201"/>
      <c r="R43" s="289"/>
      <c r="T43" s="44"/>
      <c r="AJ43" s="297">
        <f>SUM(AJ36:AM40)</f>
        <v>2.01E-2</v>
      </c>
      <c r="AK43" s="297"/>
      <c r="AL43" s="297"/>
      <c r="AM43" s="298"/>
      <c r="AP43" s="36">
        <v>2.0000000000000001E-4</v>
      </c>
      <c r="AQ43" s="42"/>
      <c r="AR43" s="42"/>
      <c r="AS43" s="42"/>
      <c r="AT43" s="5"/>
      <c r="AU43" s="41"/>
    </row>
    <row r="44" spans="2:47" x14ac:dyDescent="0.25">
      <c r="E44" s="192"/>
      <c r="F44" s="286"/>
      <c r="G44" s="290"/>
      <c r="H44" s="287"/>
      <c r="I44" s="287"/>
      <c r="J44" s="286"/>
      <c r="K44" s="200"/>
      <c r="L44" s="200"/>
      <c r="M44" s="200"/>
      <c r="O44" s="201"/>
      <c r="P44" s="192"/>
      <c r="Q44" s="192"/>
      <c r="R44" s="192"/>
      <c r="T44" s="44"/>
      <c r="U44" s="44"/>
      <c r="W44" s="102">
        <v>45474</v>
      </c>
      <c r="AI44" s="37" t="s">
        <v>82</v>
      </c>
    </row>
    <row r="45" spans="2:47" x14ac:dyDescent="0.25">
      <c r="E45" s="192"/>
      <c r="F45" s="286"/>
      <c r="G45" s="290"/>
      <c r="H45" s="287"/>
      <c r="I45" s="287"/>
      <c r="J45" s="286"/>
      <c r="K45" s="200"/>
      <c r="L45" s="200"/>
      <c r="M45" s="200"/>
      <c r="N45" s="201"/>
      <c r="O45" s="201"/>
      <c r="P45" s="192"/>
      <c r="Q45" s="192"/>
      <c r="R45" s="192"/>
      <c r="W45" s="98"/>
      <c r="X45" s="83" t="s">
        <v>103</v>
      </c>
      <c r="Y45" s="83" t="s">
        <v>104</v>
      </c>
      <c r="Z45" s="88" t="s">
        <v>109</v>
      </c>
      <c r="AA45" s="89" t="s">
        <v>153</v>
      </c>
      <c r="AJ45" s="297">
        <v>1.49E-2</v>
      </c>
      <c r="AK45" s="297"/>
      <c r="AL45" s="297"/>
      <c r="AM45" s="298"/>
      <c r="AO45" s="37" t="s">
        <v>84</v>
      </c>
    </row>
    <row r="46" spans="2:47" x14ac:dyDescent="0.25">
      <c r="E46" s="192"/>
      <c r="F46" s="192"/>
      <c r="G46" s="192"/>
      <c r="H46" s="192"/>
      <c r="I46" s="192"/>
      <c r="J46" s="192"/>
      <c r="K46" s="192"/>
      <c r="L46" s="199"/>
      <c r="M46" s="199"/>
      <c r="N46" s="201"/>
      <c r="O46" s="192"/>
      <c r="P46" s="192"/>
      <c r="Q46" s="192"/>
      <c r="R46" s="192"/>
      <c r="W46" s="23">
        <v>1</v>
      </c>
      <c r="X46" s="96" t="s">
        <v>105</v>
      </c>
      <c r="Y46" s="96" t="s">
        <v>105</v>
      </c>
      <c r="Z46" s="84">
        <v>0.44531335595915061</v>
      </c>
      <c r="AA46" s="118">
        <v>0.36668841303910554</v>
      </c>
      <c r="AP46" s="36">
        <v>2.9999999999999997E-4</v>
      </c>
    </row>
    <row r="47" spans="2:47" x14ac:dyDescent="0.25">
      <c r="E47" s="190"/>
      <c r="F47" s="192"/>
      <c r="G47" s="192"/>
      <c r="H47" s="192"/>
      <c r="I47" s="192"/>
      <c r="J47" s="192"/>
      <c r="K47" s="192"/>
      <c r="L47" s="203"/>
      <c r="M47" s="203"/>
      <c r="N47" s="192"/>
      <c r="O47" s="192"/>
      <c r="P47" s="192"/>
      <c r="Q47" s="192"/>
      <c r="R47" s="192"/>
      <c r="W47" s="23">
        <v>2</v>
      </c>
      <c r="X47" s="96" t="s">
        <v>105</v>
      </c>
      <c r="Y47" s="97" t="s">
        <v>106</v>
      </c>
      <c r="Z47" s="84">
        <v>0.15625861758820547</v>
      </c>
      <c r="AA47" s="118">
        <v>0.1096103812137434</v>
      </c>
    </row>
    <row r="48" spans="2:47" x14ac:dyDescent="0.25">
      <c r="E48" s="275"/>
      <c r="F48" s="192"/>
      <c r="G48" s="192"/>
      <c r="H48" s="192"/>
      <c r="I48" s="192"/>
      <c r="J48" s="192"/>
      <c r="K48" s="193"/>
      <c r="L48" s="192"/>
      <c r="M48" s="192"/>
      <c r="N48" s="192"/>
      <c r="O48" s="192"/>
      <c r="P48" s="192"/>
      <c r="Q48" s="192"/>
      <c r="R48" s="192"/>
      <c r="T48" s="44"/>
      <c r="W48" s="23">
        <v>3</v>
      </c>
      <c r="X48" s="96" t="s">
        <v>105</v>
      </c>
      <c r="Y48" s="16" t="s">
        <v>107</v>
      </c>
      <c r="Z48" s="121">
        <v>0.27602185870814278</v>
      </c>
      <c r="AA48" s="156">
        <v>0.39595518627581738</v>
      </c>
      <c r="AO48" s="37" t="s">
        <v>83</v>
      </c>
    </row>
    <row r="49" spans="5:69" x14ac:dyDescent="0.25">
      <c r="E49" s="192"/>
      <c r="F49" s="208"/>
      <c r="G49" s="208"/>
      <c r="H49" s="276"/>
      <c r="I49" s="276"/>
      <c r="J49" s="276"/>
      <c r="K49" s="277"/>
      <c r="L49" s="192"/>
      <c r="M49" s="192"/>
      <c r="N49" s="208"/>
      <c r="O49" s="208"/>
      <c r="P49" s="208"/>
      <c r="Q49" s="208"/>
      <c r="R49" s="192"/>
      <c r="T49" s="44"/>
      <c r="U49" s="44"/>
      <c r="W49" s="23">
        <v>4</v>
      </c>
      <c r="X49" s="97" t="s">
        <v>106</v>
      </c>
      <c r="Y49" s="16" t="s">
        <v>107</v>
      </c>
      <c r="Z49" s="84">
        <v>0.12240616774450112</v>
      </c>
      <c r="AA49" s="118">
        <v>0.12770799210261</v>
      </c>
      <c r="AP49" s="36">
        <f>SUM(AP35:AP46)</f>
        <v>2.01E-2</v>
      </c>
    </row>
    <row r="50" spans="5:69" x14ac:dyDescent="0.25">
      <c r="E50" s="192"/>
      <c r="F50" s="208"/>
      <c r="G50" s="208"/>
      <c r="H50" s="276"/>
      <c r="I50" s="276"/>
      <c r="J50" s="276"/>
      <c r="K50" s="277"/>
      <c r="L50" s="192"/>
      <c r="M50" s="192"/>
      <c r="N50" s="208"/>
      <c r="O50" s="208"/>
      <c r="P50" s="208"/>
      <c r="Q50" s="208"/>
      <c r="R50" s="192"/>
      <c r="W50" s="22">
        <v>5</v>
      </c>
      <c r="X50" s="54" t="s">
        <v>107</v>
      </c>
      <c r="Y50" s="54" t="s">
        <v>107</v>
      </c>
      <c r="Z50" s="86">
        <v>0</v>
      </c>
      <c r="AA50" s="119">
        <v>0</v>
      </c>
    </row>
    <row r="51" spans="5:69" x14ac:dyDescent="0.25">
      <c r="E51" s="192"/>
      <c r="F51" s="208"/>
      <c r="G51" s="208"/>
      <c r="H51" s="276"/>
      <c r="I51" s="276"/>
      <c r="J51" s="276"/>
      <c r="K51" s="277"/>
      <c r="L51" s="208"/>
      <c r="M51" s="208"/>
      <c r="N51" s="192"/>
      <c r="O51" s="192"/>
      <c r="P51" s="192"/>
      <c r="Q51" s="192"/>
      <c r="R51" s="192"/>
      <c r="AJ51" s="44"/>
      <c r="AO51" s="37" t="s">
        <v>82</v>
      </c>
    </row>
    <row r="52" spans="5:69" x14ac:dyDescent="0.25">
      <c r="E52" s="192"/>
      <c r="F52" s="208"/>
      <c r="G52" s="208"/>
      <c r="H52" s="276"/>
      <c r="I52" s="276"/>
      <c r="J52" s="276"/>
      <c r="K52" s="277"/>
      <c r="L52" s="192"/>
      <c r="M52" s="192"/>
      <c r="N52" s="192"/>
      <c r="O52" s="192"/>
      <c r="P52" s="192"/>
      <c r="Q52" s="192"/>
      <c r="R52" s="192"/>
      <c r="AP52" s="35">
        <v>1.49E-2</v>
      </c>
    </row>
    <row r="53" spans="5:69" x14ac:dyDescent="0.25">
      <c r="E53" s="192"/>
      <c r="F53" s="208"/>
      <c r="G53" s="208"/>
      <c r="H53" s="276"/>
      <c r="I53" s="276"/>
      <c r="J53" s="276"/>
      <c r="K53" s="277"/>
      <c r="L53" s="192"/>
      <c r="M53" s="192"/>
      <c r="N53" s="192"/>
      <c r="O53" s="192"/>
      <c r="P53" s="192"/>
      <c r="Q53" s="192"/>
      <c r="R53" s="199"/>
      <c r="W53" s="102">
        <v>45444</v>
      </c>
    </row>
    <row r="54" spans="5:69" x14ac:dyDescent="0.25">
      <c r="E54" s="280"/>
      <c r="F54" s="214"/>
      <c r="G54" s="214"/>
      <c r="H54" s="214"/>
      <c r="I54" s="214"/>
      <c r="J54" s="214"/>
      <c r="K54" s="281"/>
      <c r="L54" s="209"/>
      <c r="M54" s="209"/>
      <c r="N54" s="209"/>
      <c r="O54" s="209"/>
      <c r="P54" s="209"/>
      <c r="Q54" s="209"/>
      <c r="R54" s="209"/>
      <c r="W54" s="98"/>
      <c r="X54" s="83" t="s">
        <v>103</v>
      </c>
      <c r="Y54" s="83" t="s">
        <v>104</v>
      </c>
      <c r="Z54" s="88" t="s">
        <v>109</v>
      </c>
      <c r="AA54" s="89" t="s">
        <v>153</v>
      </c>
      <c r="AO54" s="108" t="s">
        <v>124</v>
      </c>
      <c r="AS54" s="44"/>
      <c r="AU54" s="44"/>
    </row>
    <row r="55" spans="5:69" ht="15.75" thickBot="1" x14ac:dyDescent="0.3">
      <c r="E55" s="209"/>
      <c r="F55" s="208"/>
      <c r="G55" s="208"/>
      <c r="H55" s="208"/>
      <c r="I55" s="208"/>
      <c r="J55" s="208"/>
      <c r="K55" s="277"/>
      <c r="L55" s="192"/>
      <c r="M55" s="192"/>
      <c r="N55" s="192"/>
      <c r="O55" s="192"/>
      <c r="P55" s="192"/>
      <c r="Q55" s="192"/>
      <c r="R55" s="192"/>
      <c r="W55" s="23">
        <v>1</v>
      </c>
      <c r="X55" s="96" t="s">
        <v>105</v>
      </c>
      <c r="Y55" s="96" t="s">
        <v>105</v>
      </c>
      <c r="Z55" s="84">
        <v>0.36668841303910554</v>
      </c>
      <c r="AA55" s="118">
        <v>0.36588197866474004</v>
      </c>
      <c r="AO55" s="109">
        <v>45292</v>
      </c>
      <c r="AP55" s="44"/>
      <c r="AS55" s="82"/>
    </row>
    <row r="56" spans="5:69" x14ac:dyDescent="0.25">
      <c r="E56" s="192"/>
      <c r="F56" s="208"/>
      <c r="G56" s="208"/>
      <c r="H56" s="276"/>
      <c r="I56" s="276"/>
      <c r="J56" s="276"/>
      <c r="K56" s="277"/>
      <c r="L56" s="192"/>
      <c r="M56" s="192"/>
      <c r="N56" s="192"/>
      <c r="O56" s="192"/>
      <c r="P56" s="192"/>
      <c r="Q56" s="192"/>
      <c r="R56" s="192"/>
      <c r="W56" s="23">
        <v>2</v>
      </c>
      <c r="X56" s="96" t="s">
        <v>105</v>
      </c>
      <c r="Y56" s="97" t="s">
        <v>106</v>
      </c>
      <c r="Z56" s="84">
        <v>0.1096103812137434</v>
      </c>
      <c r="AA56" s="118">
        <v>0.15649083999701241</v>
      </c>
      <c r="AO56" s="44">
        <v>6452617</v>
      </c>
      <c r="AP56" s="103">
        <f>AO56/AO61</f>
        <v>4.3058712434409369E-2</v>
      </c>
      <c r="BO56" s="307" t="s">
        <v>114</v>
      </c>
      <c r="BP56" s="302"/>
      <c r="BQ56" s="303"/>
    </row>
    <row r="57" spans="5:69" ht="15.75" thickBot="1" x14ac:dyDescent="0.3">
      <c r="E57" s="192"/>
      <c r="F57" s="208"/>
      <c r="G57" s="208"/>
      <c r="H57" s="276"/>
      <c r="I57" s="276"/>
      <c r="J57" s="276"/>
      <c r="K57" s="277"/>
      <c r="L57" s="192"/>
      <c r="M57" s="192"/>
      <c r="N57" s="192"/>
      <c r="O57" s="192"/>
      <c r="P57" s="192"/>
      <c r="Q57" s="192"/>
      <c r="R57" s="192"/>
      <c r="W57" s="23">
        <v>3</v>
      </c>
      <c r="X57" s="96" t="s">
        <v>105</v>
      </c>
      <c r="Y57" s="16" t="s">
        <v>107</v>
      </c>
      <c r="Z57" s="121">
        <v>0.39595518627581738</v>
      </c>
      <c r="AA57" s="118">
        <v>0.3594514014956533</v>
      </c>
      <c r="AN57" s="108" t="s">
        <v>34</v>
      </c>
      <c r="AO57" s="44">
        <v>6140612</v>
      </c>
      <c r="AP57" s="82">
        <f>AO57/$AO$61</f>
        <v>4.0976683767110833E-2</v>
      </c>
      <c r="AT57" s="187">
        <v>-5064810</v>
      </c>
      <c r="BO57" s="111" t="s">
        <v>71</v>
      </c>
      <c r="BP57" s="219" t="s">
        <v>116</v>
      </c>
      <c r="BQ57" s="220" t="s">
        <v>69</v>
      </c>
    </row>
    <row r="58" spans="5:69" ht="15.75" thickTop="1" x14ac:dyDescent="0.25">
      <c r="E58" s="192"/>
      <c r="F58" s="208"/>
      <c r="G58" s="208"/>
      <c r="H58" s="276"/>
      <c r="I58" s="276"/>
      <c r="J58" s="276"/>
      <c r="K58" s="277"/>
      <c r="L58" s="192"/>
      <c r="M58" s="192"/>
      <c r="N58" s="192"/>
      <c r="O58" s="192"/>
      <c r="P58" s="192"/>
      <c r="Q58" s="192"/>
      <c r="R58" s="192"/>
      <c r="W58" s="23">
        <v>4</v>
      </c>
      <c r="X58" s="97" t="s">
        <v>106</v>
      </c>
      <c r="Y58" s="16" t="s">
        <v>107</v>
      </c>
      <c r="Z58" s="84">
        <v>0.12770799210261</v>
      </c>
      <c r="AA58" s="118">
        <v>0.11817577984259424</v>
      </c>
      <c r="AN58" s="108" t="s">
        <v>35</v>
      </c>
      <c r="AO58" s="44">
        <v>178435</v>
      </c>
      <c r="AP58" s="82">
        <f t="shared" ref="AP58:AP59" si="0">AO58/$AO$61</f>
        <v>1.1907077939437342E-3</v>
      </c>
      <c r="AT58" s="187">
        <v>-5192072</v>
      </c>
      <c r="BO58" s="20" t="s">
        <v>68</v>
      </c>
      <c r="BP58" s="18">
        <v>0.13800000000000001</v>
      </c>
      <c r="BQ58" s="21">
        <v>0.05</v>
      </c>
    </row>
    <row r="59" spans="5:69" x14ac:dyDescent="0.25">
      <c r="E59" s="192"/>
      <c r="F59" s="208"/>
      <c r="G59" s="208"/>
      <c r="H59" s="276"/>
      <c r="I59" s="276"/>
      <c r="J59" s="276"/>
      <c r="K59" s="277"/>
      <c r="L59" s="192"/>
      <c r="M59" s="192"/>
      <c r="N59" s="192"/>
      <c r="O59" s="192"/>
      <c r="P59" s="192"/>
      <c r="Q59" s="192"/>
      <c r="R59" s="192"/>
      <c r="W59" s="22">
        <v>5</v>
      </c>
      <c r="X59" s="54" t="s">
        <v>107</v>
      </c>
      <c r="Y59" s="54" t="s">
        <v>107</v>
      </c>
      <c r="Z59" s="86">
        <v>0</v>
      </c>
      <c r="AA59" s="119">
        <v>0</v>
      </c>
      <c r="AN59" s="108" t="s">
        <v>125</v>
      </c>
      <c r="AO59" s="44">
        <v>133570</v>
      </c>
      <c r="AP59" s="82">
        <f t="shared" si="0"/>
        <v>8.9132087335480462E-4</v>
      </c>
      <c r="BO59" s="20" t="s">
        <v>67</v>
      </c>
      <c r="BP59" s="221">
        <v>3.2</v>
      </c>
      <c r="BQ59" s="19">
        <v>4.9000000000000004</v>
      </c>
    </row>
    <row r="60" spans="5:69" x14ac:dyDescent="0.25">
      <c r="E60" s="192"/>
      <c r="F60" s="208"/>
      <c r="G60" s="208"/>
      <c r="H60" s="276"/>
      <c r="I60" s="276"/>
      <c r="J60" s="276"/>
      <c r="K60" s="193"/>
      <c r="L60" s="192"/>
      <c r="M60" s="192"/>
      <c r="N60" s="192"/>
      <c r="O60" s="192"/>
      <c r="P60" s="192"/>
      <c r="Q60" s="192"/>
      <c r="R60" s="192"/>
      <c r="AR60" s="44"/>
      <c r="AT60" s="44">
        <f>SUM(AT57:AT58)</f>
        <v>-10256882</v>
      </c>
      <c r="BO60" s="58"/>
      <c r="BP60" s="18"/>
      <c r="BQ60" s="15"/>
    </row>
    <row r="61" spans="5:69" x14ac:dyDescent="0.25">
      <c r="E61" s="192"/>
      <c r="F61" s="208"/>
      <c r="G61" s="208"/>
      <c r="H61" s="276"/>
      <c r="I61" s="276"/>
      <c r="J61" s="276"/>
      <c r="K61" s="193"/>
      <c r="L61" s="192"/>
      <c r="M61" s="192"/>
      <c r="N61" s="192"/>
      <c r="O61" s="192"/>
      <c r="P61" s="192"/>
      <c r="Q61" s="192"/>
      <c r="R61" s="192"/>
      <c r="AN61" s="108" t="s">
        <v>126</v>
      </c>
      <c r="AO61" s="44">
        <v>149856245.93000001</v>
      </c>
      <c r="AR61" s="44"/>
      <c r="BO61" s="17"/>
      <c r="BP61" s="16"/>
      <c r="BQ61" s="15"/>
    </row>
    <row r="62" spans="5:69" x14ac:dyDescent="0.25">
      <c r="E62" s="192"/>
      <c r="F62" s="208"/>
      <c r="G62" s="208"/>
      <c r="H62" s="276"/>
      <c r="I62" s="276"/>
      <c r="J62" s="276"/>
      <c r="K62" s="193"/>
      <c r="L62" s="192"/>
      <c r="M62" s="192"/>
      <c r="N62" s="192"/>
      <c r="O62" s="192"/>
      <c r="P62" s="192"/>
      <c r="Q62" s="192"/>
      <c r="R62" s="192"/>
      <c r="AR62" s="44"/>
      <c r="BO62" s="14"/>
      <c r="BP62" s="13"/>
      <c r="BQ62" s="12"/>
    </row>
    <row r="63" spans="5:69" ht="15.75" thickBot="1" x14ac:dyDescent="0.3">
      <c r="E63" s="192"/>
      <c r="F63" s="208"/>
      <c r="G63" s="208"/>
      <c r="H63" s="276"/>
      <c r="I63" s="276"/>
      <c r="J63" s="276"/>
      <c r="K63" s="193"/>
      <c r="L63" s="192"/>
      <c r="M63" s="192"/>
      <c r="N63" s="192"/>
      <c r="O63" s="192"/>
      <c r="P63" s="192"/>
      <c r="Q63" s="192"/>
      <c r="R63" s="192"/>
      <c r="AN63" s="108" t="s">
        <v>127</v>
      </c>
      <c r="AO63" s="4">
        <v>1427677.3</v>
      </c>
      <c r="AP63" s="82">
        <f>AO63/AO61</f>
        <v>9.5269789466559066E-3</v>
      </c>
      <c r="AR63" s="44"/>
      <c r="BO63" s="11"/>
      <c r="BP63" s="10"/>
      <c r="BQ63" s="9"/>
    </row>
    <row r="64" spans="5:69" x14ac:dyDescent="0.25">
      <c r="E64" s="192"/>
      <c r="F64" s="208"/>
      <c r="G64" s="208"/>
      <c r="H64" s="276"/>
      <c r="I64" s="276"/>
      <c r="J64" s="276"/>
      <c r="K64" s="193"/>
      <c r="L64" s="192"/>
      <c r="M64" s="192"/>
      <c r="N64" s="192"/>
      <c r="O64" s="192"/>
      <c r="P64" s="192"/>
      <c r="Q64" s="192"/>
      <c r="R64" s="192"/>
      <c r="W64" s="102">
        <v>45413</v>
      </c>
      <c r="AN64" s="108" t="s">
        <v>128</v>
      </c>
      <c r="AO64" s="4">
        <f>4291984.84+90801.92</f>
        <v>4382786.76</v>
      </c>
      <c r="AP64" s="103">
        <f>AO64/AO61</f>
        <v>2.9246607192117052E-2</v>
      </c>
      <c r="AR64" s="44"/>
    </row>
    <row r="65" spans="5:73" x14ac:dyDescent="0.25">
      <c r="E65" s="192"/>
      <c r="F65" s="208"/>
      <c r="G65" s="208"/>
      <c r="H65" s="276"/>
      <c r="I65" s="276"/>
      <c r="J65" s="276"/>
      <c r="K65" s="193"/>
      <c r="L65" s="192"/>
      <c r="M65" s="192"/>
      <c r="N65" s="192"/>
      <c r="O65" s="192"/>
      <c r="P65" s="192"/>
      <c r="Q65" s="192"/>
      <c r="R65" s="192"/>
      <c r="W65" s="98"/>
      <c r="X65" s="83" t="s">
        <v>103</v>
      </c>
      <c r="Y65" s="83" t="s">
        <v>104</v>
      </c>
      <c r="Z65" s="88" t="s">
        <v>109</v>
      </c>
      <c r="AA65" s="89" t="s">
        <v>153</v>
      </c>
      <c r="AR65" s="44"/>
      <c r="BF65" s="108" t="s">
        <v>115</v>
      </c>
    </row>
    <row r="66" spans="5:73" x14ac:dyDescent="0.25">
      <c r="E66" s="192"/>
      <c r="F66" s="208"/>
      <c r="G66" s="208"/>
      <c r="H66" s="276"/>
      <c r="I66" s="276"/>
      <c r="J66" s="276"/>
      <c r="K66" s="193"/>
      <c r="L66" s="192"/>
      <c r="M66" s="192"/>
      <c r="N66" s="192"/>
      <c r="O66" s="192"/>
      <c r="P66" s="192"/>
      <c r="Q66" s="192"/>
      <c r="R66" s="192"/>
      <c r="W66" s="23">
        <v>1</v>
      </c>
      <c r="X66" s="96" t="s">
        <v>105</v>
      </c>
      <c r="Y66" s="96" t="s">
        <v>105</v>
      </c>
      <c r="Z66" s="84">
        <v>0.36588197866474004</v>
      </c>
      <c r="AA66" s="118">
        <v>0.40670000000000001</v>
      </c>
      <c r="AN66" s="108" t="s">
        <v>84</v>
      </c>
      <c r="AO66" s="4">
        <v>642211.64</v>
      </c>
      <c r="AP66" s="82">
        <f>AO66/AO61</f>
        <v>4.2855180043679074E-3</v>
      </c>
      <c r="AR66" s="44"/>
    </row>
    <row r="67" spans="5:73" x14ac:dyDescent="0.25">
      <c r="E67" s="192"/>
      <c r="F67" s="208"/>
      <c r="G67" s="208"/>
      <c r="H67" s="276"/>
      <c r="I67" s="276"/>
      <c r="J67" s="276"/>
      <c r="K67" s="193"/>
      <c r="L67" s="192"/>
      <c r="M67" s="192"/>
      <c r="N67" s="192"/>
      <c r="O67" s="192"/>
      <c r="P67" s="192"/>
      <c r="Q67" s="192"/>
      <c r="R67" s="192"/>
      <c r="W67" s="23">
        <v>2</v>
      </c>
      <c r="X67" s="96" t="s">
        <v>105</v>
      </c>
      <c r="Y67" s="97" t="s">
        <v>106</v>
      </c>
      <c r="Z67" s="84">
        <v>0.15649083999701241</v>
      </c>
      <c r="AA67" s="118">
        <v>0.13600000000000001</v>
      </c>
      <c r="AR67" s="44"/>
    </row>
    <row r="68" spans="5:73" x14ac:dyDescent="0.25">
      <c r="E68" s="192"/>
      <c r="F68" s="208"/>
      <c r="G68" s="208"/>
      <c r="H68" s="276"/>
      <c r="I68" s="276"/>
      <c r="J68" s="276"/>
      <c r="K68" s="193"/>
      <c r="L68" s="192"/>
      <c r="M68" s="192"/>
      <c r="N68" s="192"/>
      <c r="O68" s="192"/>
      <c r="P68" s="192"/>
      <c r="Q68" s="192"/>
      <c r="R68" s="192"/>
      <c r="W68" s="23">
        <v>3</v>
      </c>
      <c r="X68" s="96" t="s">
        <v>105</v>
      </c>
      <c r="Y68" s="16" t="s">
        <v>107</v>
      </c>
      <c r="Z68" s="121">
        <v>0.3594514014956533</v>
      </c>
      <c r="AA68" s="118">
        <v>0.32619999999999999</v>
      </c>
      <c r="AR68" s="44"/>
    </row>
    <row r="69" spans="5:73" ht="15.75" x14ac:dyDescent="0.25">
      <c r="E69" s="192"/>
      <c r="F69" s="208"/>
      <c r="G69" s="208"/>
      <c r="H69" s="276"/>
      <c r="I69" s="276"/>
      <c r="J69" s="276"/>
      <c r="K69" s="193"/>
      <c r="L69" s="192"/>
      <c r="M69" s="192"/>
      <c r="N69" s="192"/>
      <c r="O69" s="192"/>
      <c r="P69" s="192"/>
      <c r="Q69" s="192"/>
      <c r="R69" s="192"/>
      <c r="W69" s="23">
        <v>4</v>
      </c>
      <c r="X69" s="97" t="s">
        <v>106</v>
      </c>
      <c r="Y69" s="16" t="s">
        <v>107</v>
      </c>
      <c r="Z69" s="84">
        <v>0.11817577984259424</v>
      </c>
      <c r="AA69" s="118">
        <v>0.13109999999999999</v>
      </c>
      <c r="AL69" s="34" t="s">
        <v>81</v>
      </c>
      <c r="AM69" s="33">
        <v>60</v>
      </c>
      <c r="AR69" s="44"/>
    </row>
    <row r="70" spans="5:73" ht="15.75" x14ac:dyDescent="0.25">
      <c r="E70" s="192"/>
      <c r="F70" s="208"/>
      <c r="G70" s="208"/>
      <c r="H70" s="276"/>
      <c r="I70" s="276"/>
      <c r="J70" s="276"/>
      <c r="K70" s="193"/>
      <c r="L70" s="192"/>
      <c r="M70" s="192"/>
      <c r="N70" s="192"/>
      <c r="O70" s="192"/>
      <c r="P70" s="192"/>
      <c r="Q70" s="192"/>
      <c r="R70" s="192"/>
      <c r="W70" s="22">
        <v>5</v>
      </c>
      <c r="X70" s="54" t="s">
        <v>107</v>
      </c>
      <c r="Y70" s="54" t="s">
        <v>107</v>
      </c>
      <c r="Z70" s="86">
        <v>0</v>
      </c>
      <c r="AA70" s="119">
        <v>0</v>
      </c>
      <c r="AL70" s="31" t="s">
        <v>80</v>
      </c>
      <c r="AM70" s="30">
        <v>21</v>
      </c>
    </row>
    <row r="71" spans="5:73" ht="15.75" x14ac:dyDescent="0.25">
      <c r="E71" s="192"/>
      <c r="F71" s="208"/>
      <c r="G71" s="208"/>
      <c r="H71" s="276"/>
      <c r="I71" s="276"/>
      <c r="J71" s="276"/>
      <c r="K71" s="193"/>
      <c r="L71" s="192"/>
      <c r="M71" s="192"/>
      <c r="N71" s="192"/>
      <c r="O71" s="192"/>
      <c r="P71" s="192"/>
      <c r="Q71" s="192"/>
      <c r="R71" s="192"/>
      <c r="AL71" s="28" t="s">
        <v>73</v>
      </c>
      <c r="AM71" s="27">
        <v>0</v>
      </c>
    </row>
    <row r="72" spans="5:73" x14ac:dyDescent="0.25">
      <c r="E72" s="192"/>
      <c r="F72" s="214"/>
      <c r="G72" s="214"/>
      <c r="H72" s="214"/>
      <c r="I72" s="214"/>
      <c r="J72" s="214"/>
      <c r="K72" s="283"/>
      <c r="L72" s="214"/>
      <c r="M72" s="214"/>
      <c r="N72" s="192"/>
      <c r="O72" s="192"/>
      <c r="P72" s="192"/>
      <c r="Q72" s="192"/>
      <c r="R72" s="192"/>
      <c r="W72" s="102">
        <v>45383</v>
      </c>
    </row>
    <row r="73" spans="5:73" x14ac:dyDescent="0.25">
      <c r="E73" s="209"/>
      <c r="F73" s="208"/>
      <c r="G73" s="208"/>
      <c r="H73" s="208"/>
      <c r="I73" s="208"/>
      <c r="J73" s="208"/>
      <c r="K73" s="193"/>
      <c r="L73" s="192"/>
      <c r="M73" s="192"/>
      <c r="N73" s="192"/>
      <c r="O73" s="192"/>
      <c r="P73" s="192"/>
      <c r="Q73" s="192"/>
      <c r="R73" s="192"/>
      <c r="W73" s="98"/>
      <c r="X73" s="83" t="s">
        <v>103</v>
      </c>
      <c r="Y73" s="83" t="s">
        <v>104</v>
      </c>
      <c r="Z73" s="88" t="s">
        <v>109</v>
      </c>
      <c r="AA73" s="89" t="s">
        <v>108</v>
      </c>
      <c r="AL73" s="304" t="s">
        <v>182</v>
      </c>
      <c r="AM73" s="306"/>
      <c r="BU73" s="44">
        <v>2000000</v>
      </c>
    </row>
    <row r="74" spans="5:73" x14ac:dyDescent="0.25">
      <c r="E74" s="192"/>
      <c r="F74" s="208"/>
      <c r="G74" s="208"/>
      <c r="H74" s="276"/>
      <c r="I74" s="276"/>
      <c r="J74" s="276"/>
      <c r="K74" s="277"/>
      <c r="L74" s="192"/>
      <c r="M74" s="192"/>
      <c r="N74" s="192"/>
      <c r="O74" s="192"/>
      <c r="P74" s="192"/>
      <c r="Q74" s="192"/>
      <c r="R74" s="192"/>
      <c r="W74" s="23">
        <v>1</v>
      </c>
      <c r="X74" s="96" t="s">
        <v>105</v>
      </c>
      <c r="Y74" s="96" t="s">
        <v>105</v>
      </c>
      <c r="Z74" s="84">
        <v>0.40670000000000001</v>
      </c>
      <c r="AA74" s="118">
        <v>0.40400000000000003</v>
      </c>
      <c r="AL74" s="68" t="s">
        <v>79</v>
      </c>
      <c r="AM74" s="70">
        <f>H4</f>
        <v>-79.911000000000001</v>
      </c>
      <c r="BU74" s="44">
        <v>711000000</v>
      </c>
    </row>
    <row r="75" spans="5:73" x14ac:dyDescent="0.25">
      <c r="E75" s="192"/>
      <c r="F75" s="208"/>
      <c r="G75" s="208"/>
      <c r="H75" s="276"/>
      <c r="I75" s="276"/>
      <c r="J75" s="276"/>
      <c r="K75" s="277"/>
      <c r="L75" s="192"/>
      <c r="M75" s="192"/>
      <c r="N75" s="192"/>
      <c r="O75" s="192"/>
      <c r="P75" s="192"/>
      <c r="Q75" s="192"/>
      <c r="R75" s="192"/>
      <c r="W75" s="23">
        <v>2</v>
      </c>
      <c r="X75" s="96" t="s">
        <v>105</v>
      </c>
      <c r="Y75" s="97" t="s">
        <v>106</v>
      </c>
      <c r="Z75" s="84">
        <v>0.13600000000000001</v>
      </c>
      <c r="AA75" s="118">
        <v>0.13900000000000001</v>
      </c>
      <c r="AL75" s="68" t="s">
        <v>78</v>
      </c>
      <c r="AM75" s="70">
        <f>J10</f>
        <v>0.82699999999999996</v>
      </c>
      <c r="AO75" s="304" t="s">
        <v>156</v>
      </c>
      <c r="AP75" s="305"/>
      <c r="AQ75" s="305"/>
      <c r="AR75" s="305"/>
      <c r="AS75" s="305"/>
      <c r="AT75" s="306"/>
      <c r="BU75" s="4">
        <f>BU73/BU74</f>
        <v>2.8129395218002813E-3</v>
      </c>
    </row>
    <row r="76" spans="5:73" x14ac:dyDescent="0.25">
      <c r="E76" s="192"/>
      <c r="F76" s="208"/>
      <c r="G76" s="208"/>
      <c r="H76" s="276"/>
      <c r="I76" s="276"/>
      <c r="J76" s="276"/>
      <c r="K76" s="277"/>
      <c r="L76" s="192"/>
      <c r="M76" s="192"/>
      <c r="N76" s="192"/>
      <c r="O76" s="192"/>
      <c r="P76" s="192"/>
      <c r="Q76" s="192"/>
      <c r="R76" s="192"/>
      <c r="W76" s="23">
        <v>3</v>
      </c>
      <c r="X76" s="96" t="s">
        <v>105</v>
      </c>
      <c r="Y76" s="16" t="s">
        <v>107</v>
      </c>
      <c r="Z76" s="84">
        <v>0.32619999999999999</v>
      </c>
      <c r="AA76" s="118">
        <v>0.38745731596032712</v>
      </c>
      <c r="AD76" s="186">
        <v>-4998000</v>
      </c>
      <c r="AL76" s="68" t="s">
        <v>77</v>
      </c>
      <c r="AM76" s="70">
        <v>0</v>
      </c>
      <c r="AO76" s="68"/>
      <c r="AP76" s="260" t="s">
        <v>99</v>
      </c>
      <c r="AQ76" s="260" t="s">
        <v>100</v>
      </c>
      <c r="AR76" s="260"/>
      <c r="AS76" s="260" t="s">
        <v>160</v>
      </c>
      <c r="AT76" s="69" t="s">
        <v>161</v>
      </c>
    </row>
    <row r="77" spans="5:73" x14ac:dyDescent="0.25">
      <c r="E77" s="192"/>
      <c r="F77" s="208"/>
      <c r="G77" s="208"/>
      <c r="H77" s="276"/>
      <c r="I77" s="276"/>
      <c r="J77" s="276"/>
      <c r="K77" s="193"/>
      <c r="L77" s="192"/>
      <c r="M77" s="192"/>
      <c r="N77" s="192"/>
      <c r="O77" s="192"/>
      <c r="P77" s="192"/>
      <c r="Q77" s="192"/>
      <c r="R77" s="192"/>
      <c r="W77" s="23">
        <v>4</v>
      </c>
      <c r="X77" s="97" t="s">
        <v>106</v>
      </c>
      <c r="Y77" s="16" t="s">
        <v>107</v>
      </c>
      <c r="Z77" s="84">
        <v>0.13109999999999999</v>
      </c>
      <c r="AA77" s="118">
        <v>7.0000000000000007E-2</v>
      </c>
      <c r="AD77" s="187">
        <v>-5105998</v>
      </c>
      <c r="AL77" s="68"/>
      <c r="AM77" s="70"/>
      <c r="AO77" s="68" t="s">
        <v>34</v>
      </c>
      <c r="AP77" s="16">
        <v>29</v>
      </c>
      <c r="AQ77" s="16">
        <v>8</v>
      </c>
      <c r="AR77" s="16"/>
      <c r="AS77" s="39">
        <v>52.689</v>
      </c>
      <c r="AT77" s="64">
        <v>-37.299999999999997</v>
      </c>
    </row>
    <row r="78" spans="5:73" x14ac:dyDescent="0.25">
      <c r="E78" s="192"/>
      <c r="F78" s="208"/>
      <c r="G78" s="208"/>
      <c r="H78" s="276"/>
      <c r="I78" s="276"/>
      <c r="J78" s="276"/>
      <c r="K78" s="193"/>
      <c r="L78" s="192"/>
      <c r="M78" s="192"/>
      <c r="N78" s="192"/>
      <c r="O78" s="192"/>
      <c r="P78" s="192"/>
      <c r="Q78" s="192"/>
      <c r="R78" s="192"/>
      <c r="W78" s="22">
        <v>5</v>
      </c>
      <c r="X78" s="54" t="s">
        <v>107</v>
      </c>
      <c r="Y78" s="54" t="s">
        <v>107</v>
      </c>
      <c r="Z78" s="86">
        <v>0</v>
      </c>
      <c r="AA78" s="119">
        <v>0</v>
      </c>
      <c r="AD78" s="44">
        <f>AD76+AD77</f>
        <v>-10103998</v>
      </c>
      <c r="AL78" s="68" t="s">
        <v>76</v>
      </c>
      <c r="AM78" s="189">
        <f>1-(J6/F6)</f>
        <v>0.12550130322589026</v>
      </c>
      <c r="AO78" s="68" t="s">
        <v>35</v>
      </c>
      <c r="AP78" s="16">
        <v>6</v>
      </c>
      <c r="AQ78" s="16">
        <v>5</v>
      </c>
      <c r="AR78" s="16"/>
      <c r="AS78" s="39">
        <v>13.45</v>
      </c>
      <c r="AT78" s="64">
        <v>-14.65</v>
      </c>
    </row>
    <row r="79" spans="5:73" x14ac:dyDescent="0.25">
      <c r="E79" s="192"/>
      <c r="F79" s="214"/>
      <c r="G79" s="214"/>
      <c r="H79" s="214"/>
      <c r="I79" s="214"/>
      <c r="J79" s="214"/>
      <c r="K79" s="209"/>
      <c r="L79" s="209"/>
      <c r="M79" s="209"/>
      <c r="N79" s="209"/>
      <c r="O79" s="209"/>
      <c r="P79" s="209"/>
      <c r="Q79" s="209"/>
      <c r="R79" s="192"/>
      <c r="AL79" s="68" t="s">
        <v>75</v>
      </c>
      <c r="AM79" s="112">
        <f>1-(J5/F5)</f>
        <v>0.11912911444527374</v>
      </c>
      <c r="AO79" s="68" t="s">
        <v>204</v>
      </c>
      <c r="AP79" s="16">
        <v>4</v>
      </c>
      <c r="AQ79" s="16">
        <v>0</v>
      </c>
      <c r="AR79" s="16"/>
      <c r="AS79" s="39">
        <v>9.6809999999999992</v>
      </c>
      <c r="AT79" s="64">
        <v>0</v>
      </c>
    </row>
    <row r="80" spans="5:73" x14ac:dyDescent="0.25">
      <c r="AL80" s="68" t="s">
        <v>74</v>
      </c>
      <c r="AM80" s="112">
        <v>0</v>
      </c>
      <c r="AO80" s="68" t="s">
        <v>85</v>
      </c>
      <c r="AP80" s="16">
        <v>2</v>
      </c>
      <c r="AQ80" s="16">
        <v>1</v>
      </c>
      <c r="AR80" s="16"/>
      <c r="AS80" s="39">
        <v>0.81</v>
      </c>
      <c r="AT80" s="64">
        <v>0.08</v>
      </c>
    </row>
    <row r="81" spans="23:66" ht="15.75" thickBot="1" x14ac:dyDescent="0.3">
      <c r="W81" s="102">
        <v>45292</v>
      </c>
      <c r="AL81" s="68"/>
      <c r="AM81" s="112"/>
      <c r="AO81" s="68"/>
      <c r="AP81" s="16"/>
      <c r="AQ81" s="16"/>
      <c r="AR81" s="16"/>
      <c r="AS81" s="16"/>
      <c r="AT81" s="26"/>
    </row>
    <row r="82" spans="23:66" ht="15.75" thickTop="1" x14ac:dyDescent="0.25">
      <c r="W82" s="98"/>
      <c r="X82" s="83" t="s">
        <v>103</v>
      </c>
      <c r="Y82" s="83" t="s">
        <v>104</v>
      </c>
      <c r="Z82" s="88" t="s">
        <v>109</v>
      </c>
      <c r="AA82" s="89" t="s">
        <v>108</v>
      </c>
      <c r="AL82" s="72" t="s">
        <v>72</v>
      </c>
      <c r="AM82" s="188">
        <f>(F4/J4)-1</f>
        <v>0.12347046706366238</v>
      </c>
      <c r="AO82" s="68" t="s">
        <v>101</v>
      </c>
      <c r="AP82" s="113">
        <f>SUM(AP77:AP80)</f>
        <v>41</v>
      </c>
      <c r="AQ82" s="113">
        <f>SUM(AQ77:AQ80)</f>
        <v>14</v>
      </c>
      <c r="AR82" s="114"/>
      <c r="AS82" s="115">
        <f>SUM(AS77:AS80)</f>
        <v>76.63</v>
      </c>
      <c r="AT82" s="116">
        <f>SUM(AT77:AT80)</f>
        <v>-51.87</v>
      </c>
    </row>
    <row r="83" spans="23:66" ht="15.75" thickBot="1" x14ac:dyDescent="0.3">
      <c r="W83" s="23">
        <v>1</v>
      </c>
      <c r="X83" s="96" t="s">
        <v>105</v>
      </c>
      <c r="Y83" s="96" t="s">
        <v>105</v>
      </c>
      <c r="Z83" s="84">
        <v>0.48249999999999998</v>
      </c>
      <c r="AA83" s="85">
        <v>0.59199999999999997</v>
      </c>
      <c r="AO83" s="71"/>
      <c r="AP83" s="18"/>
      <c r="AQ83" s="16"/>
      <c r="AR83" s="16"/>
      <c r="AS83" s="110"/>
      <c r="AT83" s="26"/>
    </row>
    <row r="84" spans="23:66" ht="16.5" thickTop="1" x14ac:dyDescent="0.25">
      <c r="W84" s="23"/>
      <c r="X84" s="96"/>
      <c r="Y84" s="96"/>
      <c r="Z84" s="84"/>
      <c r="AA84" s="85"/>
      <c r="AO84" s="66"/>
      <c r="AP84" s="261"/>
      <c r="AQ84" s="32"/>
      <c r="AR84" s="261" t="s">
        <v>129</v>
      </c>
      <c r="AS84" s="32">
        <f>SUM(AS82:AT82)</f>
        <v>24.759999999999998</v>
      </c>
      <c r="AT84" s="65"/>
    </row>
    <row r="85" spans="23:66" ht="15.75" x14ac:dyDescent="0.25">
      <c r="W85" s="23"/>
      <c r="X85" s="96"/>
      <c r="Y85" s="96"/>
      <c r="Z85" s="84"/>
      <c r="AA85" s="85"/>
      <c r="AO85" s="67"/>
      <c r="AP85" s="154"/>
      <c r="AQ85" s="55"/>
      <c r="AR85" s="154"/>
      <c r="AS85" s="55"/>
      <c r="AT85" s="262"/>
    </row>
    <row r="86" spans="23:66" ht="16.5" thickBot="1" x14ac:dyDescent="0.3">
      <c r="W86" s="23"/>
      <c r="X86" s="96"/>
      <c r="Y86" s="96"/>
      <c r="Z86" s="84"/>
      <c r="AA86" s="85"/>
      <c r="AO86" s="62"/>
      <c r="AP86" s="63"/>
      <c r="AQ86" s="62"/>
      <c r="AR86" s="63"/>
      <c r="AS86" s="61"/>
      <c r="AT86" s="61"/>
    </row>
    <row r="87" spans="23:66" x14ac:dyDescent="0.25">
      <c r="W87" s="23">
        <v>3</v>
      </c>
      <c r="X87" s="97" t="s">
        <v>106</v>
      </c>
      <c r="Y87" s="16" t="s">
        <v>106</v>
      </c>
      <c r="Z87" s="84">
        <v>0.24560000000000001</v>
      </c>
      <c r="AA87" s="85">
        <v>0.16400000000000001</v>
      </c>
      <c r="AJ87" s="44">
        <v>60000</v>
      </c>
      <c r="AZ87" s="77"/>
      <c r="BA87" s="307" t="s">
        <v>98</v>
      </c>
      <c r="BB87" s="302"/>
      <c r="BC87" s="302"/>
      <c r="BD87" s="302"/>
      <c r="BE87" s="302"/>
      <c r="BF87" s="229"/>
      <c r="BG87" s="302" t="s">
        <v>97</v>
      </c>
      <c r="BH87" s="302"/>
      <c r="BI87" s="302"/>
      <c r="BJ87" s="302"/>
      <c r="BK87" s="302"/>
      <c r="BL87" s="302"/>
      <c r="BM87" s="303"/>
      <c r="BN87" s="77"/>
    </row>
    <row r="88" spans="23:66" x14ac:dyDescent="0.25">
      <c r="W88" s="23">
        <v>4</v>
      </c>
      <c r="X88" s="97" t="s">
        <v>106</v>
      </c>
      <c r="Y88" s="16" t="s">
        <v>107</v>
      </c>
      <c r="Z88" s="84">
        <v>6.2700000000000006E-2</v>
      </c>
      <c r="AA88" s="85">
        <v>9.4E-2</v>
      </c>
      <c r="AJ88" s="4">
        <v>60</v>
      </c>
      <c r="AZ88" s="77"/>
      <c r="BA88" s="230"/>
      <c r="BB88" s="231"/>
      <c r="BC88" s="231"/>
      <c r="BD88" s="231"/>
      <c r="BE88" s="232"/>
      <c r="BF88" s="233"/>
      <c r="BG88" s="231"/>
      <c r="BH88" s="231"/>
      <c r="BI88" s="231"/>
      <c r="BJ88" s="231"/>
      <c r="BK88" s="231"/>
      <c r="BL88" s="231"/>
      <c r="BM88" s="234"/>
      <c r="BN88" s="77"/>
    </row>
    <row r="89" spans="23:66" x14ac:dyDescent="0.25">
      <c r="W89" s="22">
        <v>5</v>
      </c>
      <c r="X89" s="54" t="s">
        <v>107</v>
      </c>
      <c r="Y89" s="54" t="s">
        <v>107</v>
      </c>
      <c r="Z89" s="86">
        <v>0</v>
      </c>
      <c r="AA89" s="87">
        <v>0</v>
      </c>
      <c r="AJ89" s="217">
        <f>AJ87*AJ88</f>
        <v>3600000</v>
      </c>
      <c r="AZ89" s="77"/>
      <c r="BA89" s="235" t="s">
        <v>96</v>
      </c>
      <c r="BB89" s="236"/>
      <c r="BC89" s="236"/>
      <c r="BD89" s="232"/>
      <c r="BE89" s="232"/>
      <c r="BF89" s="233"/>
      <c r="BG89" s="236" t="s">
        <v>95</v>
      </c>
      <c r="BH89" s="231"/>
      <c r="BI89" s="231"/>
      <c r="BJ89" s="231"/>
      <c r="BK89" s="231"/>
      <c r="BL89" s="231"/>
      <c r="BM89" s="234"/>
      <c r="BN89" s="77"/>
    </row>
    <row r="90" spans="23:66" x14ac:dyDescent="0.25">
      <c r="AZ90" s="77"/>
      <c r="BA90" s="237"/>
      <c r="BB90" s="78"/>
      <c r="BC90" s="78"/>
      <c r="BD90" s="77"/>
      <c r="BE90" s="238"/>
      <c r="BF90" s="57"/>
      <c r="BG90" s="57"/>
      <c r="BH90" s="57"/>
      <c r="BI90" s="57"/>
      <c r="BJ90" s="80"/>
      <c r="BK90" s="80"/>
      <c r="BL90" s="77"/>
      <c r="BM90" s="239"/>
      <c r="BN90" s="77"/>
    </row>
    <row r="91" spans="23:66" x14ac:dyDescent="0.25">
      <c r="AZ91" s="77"/>
      <c r="BA91" s="237"/>
      <c r="BB91" s="78"/>
      <c r="BC91" s="78"/>
      <c r="BD91" s="78"/>
      <c r="BE91" s="77"/>
      <c r="BF91" s="238"/>
      <c r="BG91" s="57"/>
      <c r="BH91" s="57"/>
      <c r="BI91" s="57"/>
      <c r="BJ91" s="57"/>
      <c r="BK91" s="80"/>
      <c r="BL91" s="80"/>
      <c r="BM91" s="239"/>
      <c r="BN91" s="77"/>
    </row>
    <row r="92" spans="23:66" x14ac:dyDescent="0.25">
      <c r="W92" s="117" t="s">
        <v>133</v>
      </c>
      <c r="AZ92" s="77"/>
      <c r="BA92" s="58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239"/>
      <c r="BN92" s="77"/>
    </row>
    <row r="93" spans="23:66" x14ac:dyDescent="0.25">
      <c r="W93" s="98"/>
      <c r="X93" s="83" t="s">
        <v>103</v>
      </c>
      <c r="Y93" s="83" t="s">
        <v>104</v>
      </c>
      <c r="Z93" s="88" t="s">
        <v>109</v>
      </c>
      <c r="AA93" s="89" t="s">
        <v>108</v>
      </c>
      <c r="AZ93" s="77"/>
      <c r="BA93" s="240"/>
      <c r="BB93" s="78"/>
      <c r="BC93" s="78"/>
      <c r="BD93" s="78"/>
      <c r="BE93" s="78"/>
      <c r="BF93" s="77"/>
      <c r="BG93" s="238"/>
      <c r="BH93" s="57"/>
      <c r="BI93" s="57"/>
      <c r="BJ93" s="57"/>
      <c r="BK93" s="57"/>
      <c r="BL93" s="80"/>
      <c r="BM93" s="241"/>
      <c r="BN93" s="77"/>
    </row>
    <row r="94" spans="23:66" x14ac:dyDescent="0.25">
      <c r="W94" s="23">
        <v>1</v>
      </c>
      <c r="X94" s="96" t="s">
        <v>105</v>
      </c>
      <c r="Y94" s="96" t="s">
        <v>105</v>
      </c>
      <c r="Z94" s="84">
        <v>0.41</v>
      </c>
      <c r="AA94" s="85">
        <v>0.41199999999999998</v>
      </c>
      <c r="AN94" s="296" t="s">
        <v>212</v>
      </c>
      <c r="AO94" s="296" t="s">
        <v>211</v>
      </c>
      <c r="AP94" s="296" t="s">
        <v>213</v>
      </c>
      <c r="AZ94" s="77"/>
      <c r="BA94" s="58"/>
      <c r="BB94" s="79"/>
      <c r="BC94" s="79"/>
      <c r="BD94" s="79"/>
      <c r="BE94" s="79"/>
      <c r="BF94" s="77"/>
      <c r="BG94" s="238"/>
      <c r="BH94" s="57"/>
      <c r="BI94" s="57"/>
      <c r="BJ94" s="57"/>
      <c r="BK94" s="57"/>
      <c r="BL94" s="242"/>
      <c r="BM94" s="243"/>
      <c r="BN94" s="77"/>
    </row>
    <row r="95" spans="23:66" x14ac:dyDescent="0.25">
      <c r="W95" s="23">
        <v>2</v>
      </c>
      <c r="X95" s="96" t="s">
        <v>105</v>
      </c>
      <c r="Y95" s="97" t="s">
        <v>106</v>
      </c>
      <c r="Z95" s="84">
        <v>0.12363568346918211</v>
      </c>
      <c r="AA95" s="85">
        <v>0.1694</v>
      </c>
      <c r="AN95" s="294">
        <f>'Credit Risk Tables'!J7</f>
        <v>30.068000000000001</v>
      </c>
      <c r="AO95" s="4">
        <v>14.7</v>
      </c>
      <c r="AP95" s="294">
        <f>AN95-AO95</f>
        <v>15.368000000000002</v>
      </c>
      <c r="AQ95" s="4">
        <f>AN95/AP95</f>
        <v>1.9565330557001559</v>
      </c>
      <c r="AZ95" s="77"/>
      <c r="BA95" s="244"/>
      <c r="BB95" s="79"/>
      <c r="BC95" s="79"/>
      <c r="BD95" s="79"/>
      <c r="BE95" s="77"/>
      <c r="BF95" s="238"/>
      <c r="BG95" s="57"/>
      <c r="BH95" s="57"/>
      <c r="BI95" s="57"/>
      <c r="BJ95" s="57"/>
      <c r="BK95" s="81"/>
      <c r="BL95" s="81"/>
      <c r="BM95" s="239"/>
      <c r="BN95" s="77"/>
    </row>
    <row r="96" spans="23:66" x14ac:dyDescent="0.25">
      <c r="W96" s="23">
        <v>3</v>
      </c>
      <c r="X96" s="96" t="s">
        <v>105</v>
      </c>
      <c r="Y96" s="16" t="s">
        <v>107</v>
      </c>
      <c r="Z96" s="84">
        <v>0.39800000000000002</v>
      </c>
      <c r="AA96" s="85">
        <v>0.32200000000000001</v>
      </c>
      <c r="AZ96" s="77"/>
      <c r="BA96" s="244"/>
      <c r="BB96" s="79"/>
      <c r="BC96" s="79"/>
      <c r="BD96" s="79"/>
      <c r="BE96" s="77"/>
      <c r="BF96" s="238"/>
      <c r="BG96" s="57"/>
      <c r="BH96" s="57"/>
      <c r="BI96" s="57"/>
      <c r="BJ96" s="57"/>
      <c r="BK96" s="81"/>
      <c r="BL96" s="81"/>
      <c r="BM96" s="239"/>
      <c r="BN96" s="77"/>
    </row>
    <row r="97" spans="23:66" x14ac:dyDescent="0.25">
      <c r="W97" s="23">
        <v>4</v>
      </c>
      <c r="X97" s="97" t="s">
        <v>106</v>
      </c>
      <c r="Y97" s="16" t="s">
        <v>107</v>
      </c>
      <c r="Z97" s="84">
        <v>6.8111267233669129E-2</v>
      </c>
      <c r="AA97" s="85">
        <v>9.6000000000000002E-2</v>
      </c>
      <c r="AZ97" s="77"/>
      <c r="BA97" s="237"/>
      <c r="BB97" s="78"/>
      <c r="BC97" s="78"/>
      <c r="BD97" s="78"/>
      <c r="BE97" s="77"/>
      <c r="BF97" s="238"/>
      <c r="BG97" s="57"/>
      <c r="BH97" s="57"/>
      <c r="BI97" s="57"/>
      <c r="BJ97" s="57"/>
      <c r="BK97" s="81"/>
      <c r="BL97" s="81"/>
      <c r="BM97" s="239"/>
      <c r="BN97" s="77"/>
    </row>
    <row r="98" spans="23:66" x14ac:dyDescent="0.25">
      <c r="W98" s="22">
        <v>5</v>
      </c>
      <c r="X98" s="54" t="s">
        <v>107</v>
      </c>
      <c r="Y98" s="54" t="s">
        <v>107</v>
      </c>
      <c r="Z98" s="86">
        <v>0</v>
      </c>
      <c r="AA98" s="87">
        <v>0</v>
      </c>
      <c r="AZ98" s="77"/>
      <c r="BA98" s="237"/>
      <c r="BB98" s="78"/>
      <c r="BC98" s="78"/>
      <c r="BD98" s="78"/>
      <c r="BE98" s="77"/>
      <c r="BF98" s="238"/>
      <c r="BG98" s="57"/>
      <c r="BH98" s="57"/>
      <c r="BI98" s="57"/>
      <c r="BJ98" s="57"/>
      <c r="BK98" s="81"/>
      <c r="BL98" s="81"/>
      <c r="BM98" s="239"/>
      <c r="BN98" s="77"/>
    </row>
    <row r="99" spans="23:66" ht="15.75" thickBot="1" x14ac:dyDescent="0.3">
      <c r="AZ99" s="77"/>
      <c r="BA99" s="245"/>
      <c r="BB99" s="246"/>
      <c r="BC99" s="246"/>
      <c r="BD99" s="247"/>
      <c r="BE99" s="247"/>
      <c r="BF99" s="248"/>
      <c r="BG99" s="249" t="s">
        <v>94</v>
      </c>
      <c r="BH99" s="246"/>
      <c r="BI99" s="246"/>
      <c r="BJ99" s="247"/>
      <c r="BK99" s="247"/>
      <c r="BL99" s="247"/>
      <c r="BM99" s="250"/>
      <c r="BN99" s="77"/>
    </row>
    <row r="100" spans="23:66" x14ac:dyDescent="0.25"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</row>
    <row r="103" spans="23:66" x14ac:dyDescent="0.25">
      <c r="BH103" s="100" t="s">
        <v>115</v>
      </c>
    </row>
    <row r="104" spans="23:66" x14ac:dyDescent="0.25">
      <c r="W104" s="102">
        <v>45627</v>
      </c>
    </row>
    <row r="105" spans="23:66" x14ac:dyDescent="0.25">
      <c r="W105" s="98"/>
      <c r="X105" s="83" t="s">
        <v>103</v>
      </c>
      <c r="Y105" s="83" t="s">
        <v>104</v>
      </c>
      <c r="Z105" s="88" t="s">
        <v>109</v>
      </c>
      <c r="AA105" s="89" t="s">
        <v>153</v>
      </c>
    </row>
    <row r="106" spans="23:66" x14ac:dyDescent="0.25">
      <c r="W106" s="23">
        <v>1</v>
      </c>
      <c r="X106" s="96" t="s">
        <v>105</v>
      </c>
      <c r="Y106" s="96" t="s">
        <v>105</v>
      </c>
      <c r="Z106" s="84">
        <v>0.47399999999999998</v>
      </c>
      <c r="AA106" s="118">
        <v>0.496</v>
      </c>
    </row>
    <row r="107" spans="23:66" x14ac:dyDescent="0.25">
      <c r="W107" s="23">
        <v>2</v>
      </c>
      <c r="X107" s="96" t="s">
        <v>105</v>
      </c>
      <c r="Y107" s="97" t="s">
        <v>106</v>
      </c>
      <c r="Z107" s="84">
        <v>0.108</v>
      </c>
      <c r="AA107" s="118">
        <v>8.6999999999999994E-2</v>
      </c>
    </row>
    <row r="108" spans="23:66" x14ac:dyDescent="0.25">
      <c r="W108" s="23">
        <v>3</v>
      </c>
      <c r="X108" s="96" t="s">
        <v>105</v>
      </c>
      <c r="Y108" s="16" t="s">
        <v>107</v>
      </c>
      <c r="Z108" s="121">
        <v>0.29099999999999998</v>
      </c>
      <c r="AA108" s="156">
        <v>0.28299999999999997</v>
      </c>
    </row>
    <row r="109" spans="23:66" x14ac:dyDescent="0.25">
      <c r="W109" s="23">
        <v>4</v>
      </c>
      <c r="X109" s="97" t="s">
        <v>106</v>
      </c>
      <c r="Y109" s="16" t="s">
        <v>107</v>
      </c>
      <c r="Z109" s="84">
        <v>0.127</v>
      </c>
      <c r="AA109" s="118">
        <v>0.13289999999999999</v>
      </c>
    </row>
    <row r="110" spans="23:66" x14ac:dyDescent="0.25">
      <c r="W110" s="22">
        <v>5</v>
      </c>
      <c r="X110" s="54" t="s">
        <v>107</v>
      </c>
      <c r="Y110" s="54" t="s">
        <v>107</v>
      </c>
      <c r="Z110" s="86">
        <v>0</v>
      </c>
      <c r="AA110" s="119">
        <v>0</v>
      </c>
    </row>
    <row r="113" spans="23:27" x14ac:dyDescent="0.25">
      <c r="W113" s="102">
        <v>45658</v>
      </c>
    </row>
    <row r="114" spans="23:27" x14ac:dyDescent="0.25">
      <c r="W114" s="98"/>
      <c r="X114" s="83" t="s">
        <v>103</v>
      </c>
      <c r="Y114" s="83" t="s">
        <v>104</v>
      </c>
      <c r="Z114" s="88" t="s">
        <v>109</v>
      </c>
      <c r="AA114" s="89" t="s">
        <v>153</v>
      </c>
    </row>
    <row r="115" spans="23:27" x14ac:dyDescent="0.25">
      <c r="W115" s="23">
        <v>1</v>
      </c>
      <c r="X115" s="96" t="s">
        <v>105</v>
      </c>
      <c r="Y115" s="96" t="s">
        <v>105</v>
      </c>
      <c r="Z115" s="84">
        <v>0.4748</v>
      </c>
      <c r="AA115" s="118">
        <v>0.47399999999999998</v>
      </c>
    </row>
    <row r="116" spans="23:27" x14ac:dyDescent="0.25">
      <c r="W116" s="23">
        <v>2</v>
      </c>
      <c r="X116" s="96" t="s">
        <v>105</v>
      </c>
      <c r="Y116" s="97" t="s">
        <v>106</v>
      </c>
      <c r="Z116" s="84">
        <v>7.51E-2</v>
      </c>
      <c r="AA116" s="118">
        <v>0.108</v>
      </c>
    </row>
    <row r="117" spans="23:27" x14ac:dyDescent="0.25">
      <c r="W117" s="23">
        <v>3</v>
      </c>
      <c r="X117" s="96" t="s">
        <v>105</v>
      </c>
      <c r="Y117" s="16" t="s">
        <v>107</v>
      </c>
      <c r="Z117" s="121">
        <v>0.30719999999999997</v>
      </c>
      <c r="AA117" s="156">
        <v>0.29099999999999998</v>
      </c>
    </row>
    <row r="118" spans="23:27" x14ac:dyDescent="0.25">
      <c r="W118" s="23">
        <v>4</v>
      </c>
      <c r="X118" s="97" t="s">
        <v>106</v>
      </c>
      <c r="Y118" s="16" t="s">
        <v>107</v>
      </c>
      <c r="Z118" s="84">
        <v>0.14299999999999999</v>
      </c>
      <c r="AA118" s="118">
        <v>0.127</v>
      </c>
    </row>
    <row r="119" spans="23:27" x14ac:dyDescent="0.25">
      <c r="W119" s="22">
        <v>5</v>
      </c>
      <c r="X119" s="54" t="s">
        <v>107</v>
      </c>
      <c r="Y119" s="54" t="s">
        <v>107</v>
      </c>
      <c r="Z119" s="86">
        <v>0</v>
      </c>
      <c r="AA119" s="119">
        <v>0</v>
      </c>
    </row>
    <row r="121" spans="23:27" x14ac:dyDescent="0.25">
      <c r="W121" s="102">
        <v>45689</v>
      </c>
    </row>
    <row r="122" spans="23:27" x14ac:dyDescent="0.25">
      <c r="W122" s="98"/>
      <c r="X122" s="83" t="s">
        <v>103</v>
      </c>
      <c r="Y122" s="83" t="s">
        <v>104</v>
      </c>
      <c r="Z122" s="88" t="s">
        <v>109</v>
      </c>
      <c r="AA122" s="89" t="s">
        <v>153</v>
      </c>
    </row>
    <row r="123" spans="23:27" x14ac:dyDescent="0.25">
      <c r="W123" s="23">
        <v>1</v>
      </c>
      <c r="X123" s="96" t="s">
        <v>105</v>
      </c>
      <c r="Y123" s="96" t="s">
        <v>105</v>
      </c>
      <c r="Z123" s="84">
        <v>0.52405477040065118</v>
      </c>
      <c r="AA123" s="118">
        <v>0.4748</v>
      </c>
    </row>
    <row r="124" spans="23:27" x14ac:dyDescent="0.25">
      <c r="W124" s="23">
        <v>2</v>
      </c>
      <c r="X124" s="96" t="s">
        <v>105</v>
      </c>
      <c r="Y124" s="97" t="s">
        <v>106</v>
      </c>
      <c r="Z124" s="84">
        <v>3.2210983041463137E-2</v>
      </c>
      <c r="AA124" s="118">
        <v>7.51E-2</v>
      </c>
    </row>
    <row r="125" spans="23:27" x14ac:dyDescent="0.25">
      <c r="W125" s="23">
        <v>3</v>
      </c>
      <c r="X125" s="96" t="s">
        <v>105</v>
      </c>
      <c r="Y125" s="16" t="s">
        <v>107</v>
      </c>
      <c r="Z125" s="121">
        <v>0.33766466844208326</v>
      </c>
      <c r="AA125" s="156">
        <v>0.30719999999999997</v>
      </c>
    </row>
    <row r="126" spans="23:27" x14ac:dyDescent="0.25">
      <c r="W126" s="23">
        <v>4</v>
      </c>
      <c r="X126" s="97" t="s">
        <v>106</v>
      </c>
      <c r="Y126" s="16" t="s">
        <v>107</v>
      </c>
      <c r="Z126" s="84">
        <v>0.10606957811580246</v>
      </c>
      <c r="AA126" s="118">
        <v>0.14299999999999999</v>
      </c>
    </row>
    <row r="127" spans="23:27" x14ac:dyDescent="0.25">
      <c r="W127" s="22">
        <v>5</v>
      </c>
      <c r="X127" s="54" t="s">
        <v>107</v>
      </c>
      <c r="Y127" s="54" t="s">
        <v>107</v>
      </c>
      <c r="Z127" s="86">
        <v>0</v>
      </c>
      <c r="AA127" s="119">
        <v>0</v>
      </c>
    </row>
    <row r="130" spans="23:27" x14ac:dyDescent="0.25">
      <c r="W130" s="102">
        <v>45748</v>
      </c>
    </row>
    <row r="131" spans="23:27" x14ac:dyDescent="0.25">
      <c r="W131" s="98"/>
      <c r="X131" s="83" t="s">
        <v>103</v>
      </c>
      <c r="Y131" s="83" t="s">
        <v>104</v>
      </c>
      <c r="Z131" s="88" t="s">
        <v>109</v>
      </c>
      <c r="AA131" s="89" t="s">
        <v>153</v>
      </c>
    </row>
    <row r="132" spans="23:27" x14ac:dyDescent="0.25">
      <c r="W132" s="23">
        <v>1</v>
      </c>
      <c r="X132" s="96" t="s">
        <v>105</v>
      </c>
      <c r="Y132" s="96" t="s">
        <v>105</v>
      </c>
      <c r="Z132" s="84">
        <v>0.52300000000000002</v>
      </c>
      <c r="AA132" s="118">
        <v>0.54800000000000004</v>
      </c>
    </row>
    <row r="133" spans="23:27" x14ac:dyDescent="0.25">
      <c r="W133" s="23">
        <v>2</v>
      </c>
      <c r="X133" s="96" t="s">
        <v>105</v>
      </c>
      <c r="Y133" s="97" t="s">
        <v>106</v>
      </c>
      <c r="Z133" s="84">
        <v>5.8999999999999997E-2</v>
      </c>
      <c r="AA133" s="118">
        <v>0.02</v>
      </c>
    </row>
    <row r="134" spans="23:27" x14ac:dyDescent="0.25">
      <c r="W134" s="23">
        <v>3</v>
      </c>
      <c r="X134" s="96" t="s">
        <v>105</v>
      </c>
      <c r="Y134" s="16" t="s">
        <v>107</v>
      </c>
      <c r="Z134" s="121">
        <v>0.29020000000000001</v>
      </c>
      <c r="AA134" s="156">
        <v>0.315</v>
      </c>
    </row>
    <row r="135" spans="23:27" x14ac:dyDescent="0.25">
      <c r="W135" s="23">
        <v>4</v>
      </c>
      <c r="X135" s="97" t="s">
        <v>106</v>
      </c>
      <c r="Y135" s="16" t="s">
        <v>107</v>
      </c>
      <c r="Z135" s="84">
        <v>0.128</v>
      </c>
      <c r="AA135" s="118">
        <v>0.11700000000000001</v>
      </c>
    </row>
    <row r="136" spans="23:27" x14ac:dyDescent="0.25">
      <c r="W136" s="22">
        <v>5</v>
      </c>
      <c r="X136" s="54" t="s">
        <v>107</v>
      </c>
      <c r="Y136" s="54" t="s">
        <v>107</v>
      </c>
      <c r="Z136" s="86">
        <v>0</v>
      </c>
      <c r="AA136" s="257">
        <v>0</v>
      </c>
    </row>
    <row r="139" spans="23:27" x14ac:dyDescent="0.25">
      <c r="W139" s="102">
        <v>45809</v>
      </c>
    </row>
    <row r="140" spans="23:27" x14ac:dyDescent="0.25">
      <c r="W140" s="98"/>
      <c r="X140" s="83" t="s">
        <v>103</v>
      </c>
      <c r="Y140" s="83" t="s">
        <v>104</v>
      </c>
      <c r="Z140" s="88" t="s">
        <v>109</v>
      </c>
      <c r="AA140" s="89" t="s">
        <v>153</v>
      </c>
    </row>
    <row r="141" spans="23:27" x14ac:dyDescent="0.25">
      <c r="W141" s="23">
        <v>1</v>
      </c>
      <c r="X141" s="96" t="s">
        <v>105</v>
      </c>
      <c r="Y141" s="96" t="s">
        <v>105</v>
      </c>
      <c r="Z141" s="84">
        <v>0.52300000000000002</v>
      </c>
      <c r="AA141" s="118">
        <v>0.52600000000000002</v>
      </c>
    </row>
    <row r="142" spans="23:27" x14ac:dyDescent="0.25">
      <c r="W142" s="23">
        <v>2</v>
      </c>
      <c r="X142" s="96" t="s">
        <v>105</v>
      </c>
      <c r="Y142" s="97" t="s">
        <v>106</v>
      </c>
      <c r="Z142" s="84">
        <v>5.6000000000000001E-2</v>
      </c>
      <c r="AA142" s="118">
        <v>5.2499999999999998E-2</v>
      </c>
    </row>
    <row r="143" spans="23:27" x14ac:dyDescent="0.25">
      <c r="W143" s="23">
        <v>3</v>
      </c>
      <c r="X143" s="96" t="s">
        <v>105</v>
      </c>
      <c r="Y143" s="16" t="s">
        <v>107</v>
      </c>
      <c r="Z143" s="121">
        <v>0.27200000000000002</v>
      </c>
      <c r="AA143" s="156">
        <v>0.25819999999999999</v>
      </c>
    </row>
    <row r="144" spans="23:27" x14ac:dyDescent="0.25">
      <c r="W144" s="23">
        <v>4</v>
      </c>
      <c r="X144" s="97" t="s">
        <v>106</v>
      </c>
      <c r="Y144" s="16" t="s">
        <v>107</v>
      </c>
      <c r="Z144" s="84">
        <v>0.14799999999999999</v>
      </c>
      <c r="AA144" s="118">
        <v>0.16300000000000001</v>
      </c>
    </row>
    <row r="145" spans="23:27" x14ac:dyDescent="0.25">
      <c r="W145" s="22">
        <v>5</v>
      </c>
      <c r="X145" s="54" t="s">
        <v>107</v>
      </c>
      <c r="Y145" s="54" t="s">
        <v>107</v>
      </c>
      <c r="Z145" s="86">
        <v>0</v>
      </c>
      <c r="AA145" s="119">
        <v>0</v>
      </c>
    </row>
  </sheetData>
  <mergeCells count="16">
    <mergeCell ref="BG87:BM87"/>
    <mergeCell ref="AO75:AT75"/>
    <mergeCell ref="BA87:BE87"/>
    <mergeCell ref="BO56:BQ56"/>
    <mergeCell ref="AL73:AM73"/>
    <mergeCell ref="R2:S2"/>
    <mergeCell ref="AB2:AC2"/>
    <mergeCell ref="AJ37:AM37"/>
    <mergeCell ref="AJ40:AM40"/>
    <mergeCell ref="AJ42:AM42"/>
    <mergeCell ref="AJ45:AM45"/>
    <mergeCell ref="AJ36:AM36"/>
    <mergeCell ref="AJ35:AM35"/>
    <mergeCell ref="N39:R39"/>
    <mergeCell ref="AJ38:AM38"/>
    <mergeCell ref="AJ43:AM43"/>
  </mergeCells>
  <conditionalFormatting sqref="X24:X25"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X15:Y15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X33:Y33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Y24:Y25">
    <cfRule type="iconSet" priority="8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ignoredErrors>
    <ignoredError sqref="K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C907-65A2-4F5B-82EE-EE52E62FB5EC}">
  <sheetPr codeName="Sheet4"/>
  <dimension ref="A1:E11"/>
  <sheetViews>
    <sheetView workbookViewId="0">
      <selection activeCell="U14" sqref="U14"/>
    </sheetView>
  </sheetViews>
  <sheetFormatPr defaultRowHeight="15.75" x14ac:dyDescent="0.25"/>
  <cols>
    <col min="1" max="1" width="12.125" bestFit="1" customWidth="1"/>
    <col min="2" max="2" width="13.625" bestFit="1" customWidth="1"/>
    <col min="3" max="3" width="13.625" customWidth="1"/>
    <col min="4" max="4" width="13.25" bestFit="1" customWidth="1"/>
  </cols>
  <sheetData>
    <row r="1" spans="1:5" x14ac:dyDescent="0.25">
      <c r="A1" t="s">
        <v>30</v>
      </c>
      <c r="B1" t="s">
        <v>44</v>
      </c>
      <c r="C1" t="s">
        <v>41</v>
      </c>
      <c r="D1" t="s">
        <v>187</v>
      </c>
      <c r="E1" t="s">
        <v>41</v>
      </c>
    </row>
    <row r="2" spans="1:5" x14ac:dyDescent="0.25">
      <c r="A2" t="s">
        <v>110</v>
      </c>
      <c r="B2">
        <v>2255000</v>
      </c>
      <c r="C2">
        <v>0</v>
      </c>
      <c r="D2" s="3">
        <v>6.0299999999999999E-2</v>
      </c>
      <c r="E2" s="3">
        <v>5.79E-2</v>
      </c>
    </row>
    <row r="3" spans="1:5" x14ac:dyDescent="0.25">
      <c r="A3" t="s">
        <v>111</v>
      </c>
      <c r="B3">
        <v>3287056.76</v>
      </c>
      <c r="C3">
        <v>2527500</v>
      </c>
      <c r="D3" s="3">
        <v>6.4500000000000002E-2</v>
      </c>
      <c r="E3" s="3">
        <v>4.6600000000000003E-2</v>
      </c>
    </row>
    <row r="4" spans="1:5" x14ac:dyDescent="0.25">
      <c r="A4" t="s">
        <v>38</v>
      </c>
      <c r="B4">
        <v>29329227.770000003</v>
      </c>
      <c r="C4">
        <v>5408062.1699999999</v>
      </c>
      <c r="D4" s="3">
        <v>0.1525</v>
      </c>
      <c r="E4" s="3">
        <v>6.8599999999999994E-2</v>
      </c>
    </row>
    <row r="5" spans="1:5" x14ac:dyDescent="0.25">
      <c r="A5" t="s">
        <v>37</v>
      </c>
      <c r="B5">
        <v>42575217.719999999</v>
      </c>
      <c r="C5">
        <v>31399631.039999999</v>
      </c>
      <c r="D5" s="3">
        <v>0.34639999999999999</v>
      </c>
      <c r="E5" s="3">
        <v>7.9600000000000004E-2</v>
      </c>
    </row>
    <row r="6" spans="1:5" x14ac:dyDescent="0.25">
      <c r="A6" t="s">
        <v>112</v>
      </c>
      <c r="B6">
        <v>5299900</v>
      </c>
      <c r="C6">
        <v>22336061.079999998</v>
      </c>
      <c r="D6" s="3">
        <v>0.2346</v>
      </c>
      <c r="E6" s="3">
        <v>0.1671</v>
      </c>
    </row>
    <row r="7" spans="1:5" x14ac:dyDescent="0.25">
      <c r="A7" t="s">
        <v>39</v>
      </c>
      <c r="B7">
        <v>0</v>
      </c>
      <c r="C7">
        <v>9600573.3499999996</v>
      </c>
      <c r="D7" s="3">
        <v>6.3299999999999995E-2</v>
      </c>
      <c r="E7" s="3">
        <v>0.19189999999999999</v>
      </c>
    </row>
    <row r="8" spans="1:5" x14ac:dyDescent="0.25">
      <c r="A8" t="s">
        <v>40</v>
      </c>
      <c r="B8">
        <v>0</v>
      </c>
      <c r="C8">
        <v>15909754.609999999</v>
      </c>
      <c r="D8" s="3">
        <v>0</v>
      </c>
      <c r="E8" s="3">
        <v>0.30620000000000003</v>
      </c>
    </row>
    <row r="9" spans="1:5" x14ac:dyDescent="0.25">
      <c r="A9" t="s">
        <v>113</v>
      </c>
      <c r="B9">
        <v>6707758.1200000001</v>
      </c>
      <c r="C9">
        <v>2272578.12</v>
      </c>
      <c r="D9" s="3">
        <v>7.8399999999999997E-2</v>
      </c>
      <c r="E9" s="3">
        <v>8.2100000000000006E-2</v>
      </c>
    </row>
    <row r="11" spans="1:5" x14ac:dyDescent="0.25">
      <c r="B11">
        <f>SUM(B2:B9)</f>
        <v>89454160.370000005</v>
      </c>
      <c r="C11">
        <f>SUM(C2:C9)</f>
        <v>89454160.370000005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3FBF-D764-4DBA-84D1-B9956795488F}">
  <sheetPr codeName="Sheet1"/>
  <dimension ref="A1:Q315"/>
  <sheetViews>
    <sheetView zoomScale="70" zoomScaleNormal="70" workbookViewId="0">
      <selection activeCell="P49" sqref="P49"/>
    </sheetView>
  </sheetViews>
  <sheetFormatPr defaultRowHeight="15.75" x14ac:dyDescent="0.25"/>
  <cols>
    <col min="1" max="1" width="79.25" bestFit="1" customWidth="1"/>
    <col min="2" max="2" width="95.5" bestFit="1" customWidth="1"/>
    <col min="3" max="3" width="16.75" customWidth="1"/>
    <col min="4" max="5" width="13.75" customWidth="1"/>
  </cols>
  <sheetData>
    <row r="1" spans="1:5" x14ac:dyDescent="0.25">
      <c r="A1" t="s">
        <v>30</v>
      </c>
      <c r="B1" t="s">
        <v>32</v>
      </c>
      <c r="C1" t="s">
        <v>36</v>
      </c>
    </row>
    <row r="2" spans="1:5" x14ac:dyDescent="0.25">
      <c r="A2">
        <v>1</v>
      </c>
      <c r="B2" s="120">
        <v>2.7538990223589292E-2</v>
      </c>
      <c r="C2" s="215">
        <f>AVERAGE($B$2:$B$202)</f>
        <v>4.9751243781094509E-3</v>
      </c>
      <c r="D2" t="s">
        <v>210</v>
      </c>
      <c r="E2" s="1"/>
    </row>
    <row r="3" spans="1:5" x14ac:dyDescent="0.25">
      <c r="A3">
        <v>2</v>
      </c>
      <c r="B3" s="120">
        <v>2.6175154413272166E-2</v>
      </c>
      <c r="C3" s="215">
        <f t="shared" ref="C3:C66" si="0">AVERAGE($B$2:$B$203)</f>
        <v>4.9751243781094509E-3</v>
      </c>
      <c r="D3" t="s">
        <v>22</v>
      </c>
      <c r="E3" s="1"/>
    </row>
    <row r="4" spans="1:5" x14ac:dyDescent="0.25">
      <c r="A4">
        <v>3</v>
      </c>
      <c r="B4" s="120">
        <v>2.3464186653468201E-2</v>
      </c>
      <c r="C4" s="215">
        <f t="shared" si="0"/>
        <v>4.9751243781094509E-3</v>
      </c>
      <c r="D4" t="s">
        <v>0</v>
      </c>
      <c r="E4" s="1"/>
    </row>
    <row r="5" spans="1:5" x14ac:dyDescent="0.25">
      <c r="A5">
        <v>4</v>
      </c>
      <c r="B5" s="120">
        <v>2.0811674921631201E-2</v>
      </c>
      <c r="C5" s="215">
        <f t="shared" si="0"/>
        <v>4.9751243781094509E-3</v>
      </c>
      <c r="D5" t="s">
        <v>22</v>
      </c>
      <c r="E5" s="1"/>
    </row>
    <row r="6" spans="1:5" x14ac:dyDescent="0.25">
      <c r="A6">
        <v>5</v>
      </c>
      <c r="B6" s="120">
        <v>1.9578768201385599E-2</v>
      </c>
      <c r="C6" s="215">
        <f t="shared" si="0"/>
        <v>4.9751243781094509E-3</v>
      </c>
      <c r="D6" t="s">
        <v>0</v>
      </c>
      <c r="E6" s="1">
        <f>COUNTIF(D2:D202,"Aircraft F1")</f>
        <v>19</v>
      </c>
    </row>
    <row r="7" spans="1:5" x14ac:dyDescent="0.25">
      <c r="A7">
        <v>6</v>
      </c>
      <c r="B7" s="120">
        <v>1.8773493030693669E-2</v>
      </c>
      <c r="C7" s="215">
        <f t="shared" si="0"/>
        <v>4.9751243781094509E-3</v>
      </c>
      <c r="D7" t="s">
        <v>0</v>
      </c>
      <c r="E7" s="1"/>
    </row>
    <row r="8" spans="1:5" x14ac:dyDescent="0.25">
      <c r="A8">
        <v>7</v>
      </c>
      <c r="B8" s="120">
        <v>1.7809812530165472E-2</v>
      </c>
      <c r="C8" s="215">
        <f t="shared" si="0"/>
        <v>4.9751243781094509E-3</v>
      </c>
      <c r="D8" t="s">
        <v>0</v>
      </c>
      <c r="E8" s="1"/>
    </row>
    <row r="9" spans="1:5" x14ac:dyDescent="0.25">
      <c r="A9">
        <v>8</v>
      </c>
      <c r="B9" s="120">
        <v>1.7383613835201994E-2</v>
      </c>
      <c r="C9" s="215">
        <f t="shared" si="0"/>
        <v>4.9751243781094509E-3</v>
      </c>
      <c r="D9" t="s">
        <v>0</v>
      </c>
      <c r="E9" s="1"/>
    </row>
    <row r="10" spans="1:5" x14ac:dyDescent="0.25">
      <c r="A10">
        <v>9</v>
      </c>
      <c r="B10" s="120">
        <v>1.7184630522191321E-2</v>
      </c>
      <c r="C10" s="215">
        <f t="shared" si="0"/>
        <v>4.9751243781094509E-3</v>
      </c>
      <c r="D10" t="s">
        <v>22</v>
      </c>
      <c r="E10" s="1"/>
    </row>
    <row r="11" spans="1:5" x14ac:dyDescent="0.25">
      <c r="A11">
        <v>10</v>
      </c>
      <c r="B11" s="120">
        <v>1.5794804338968228E-2</v>
      </c>
      <c r="C11" s="215">
        <f t="shared" si="0"/>
        <v>4.9751243781094509E-3</v>
      </c>
      <c r="D11" t="s">
        <v>0</v>
      </c>
      <c r="E11" s="1"/>
    </row>
    <row r="12" spans="1:5" x14ac:dyDescent="0.25">
      <c r="A12">
        <v>11</v>
      </c>
      <c r="B12" s="120">
        <v>1.4686433846166231E-2</v>
      </c>
      <c r="C12" s="215">
        <f t="shared" si="0"/>
        <v>4.9751243781094509E-3</v>
      </c>
      <c r="D12" t="s">
        <v>0</v>
      </c>
      <c r="E12" s="1"/>
    </row>
    <row r="13" spans="1:5" x14ac:dyDescent="0.25">
      <c r="A13">
        <v>12</v>
      </c>
      <c r="B13" s="120">
        <v>1.449786664032068E-2</v>
      </c>
      <c r="C13" s="215">
        <f t="shared" si="0"/>
        <v>4.9751243781094509E-3</v>
      </c>
      <c r="D13" t="s">
        <v>0</v>
      </c>
      <c r="E13" s="1"/>
    </row>
    <row r="14" spans="1:5" x14ac:dyDescent="0.25">
      <c r="A14">
        <v>13</v>
      </c>
      <c r="B14" s="120">
        <v>1.4409305989080376E-2</v>
      </c>
      <c r="C14" s="215">
        <f t="shared" si="0"/>
        <v>4.9751243781094509E-3</v>
      </c>
      <c r="D14" t="s">
        <v>22</v>
      </c>
      <c r="E14" s="1"/>
    </row>
    <row r="15" spans="1:5" x14ac:dyDescent="0.25">
      <c r="A15">
        <v>14</v>
      </c>
      <c r="B15" s="120">
        <v>1.4404284098204045E-2</v>
      </c>
      <c r="C15" s="215">
        <f t="shared" si="0"/>
        <v>4.9751243781094509E-3</v>
      </c>
      <c r="D15" t="s">
        <v>0</v>
      </c>
      <c r="E15" s="1"/>
    </row>
    <row r="16" spans="1:5" x14ac:dyDescent="0.25">
      <c r="A16">
        <v>15</v>
      </c>
      <c r="B16" s="120">
        <v>1.3648127397534097E-2</v>
      </c>
      <c r="C16" s="215">
        <f t="shared" si="0"/>
        <v>4.9751243781094509E-3</v>
      </c>
      <c r="D16" t="s">
        <v>0</v>
      </c>
      <c r="E16" s="1"/>
    </row>
    <row r="17" spans="1:5" x14ac:dyDescent="0.25">
      <c r="A17">
        <v>16</v>
      </c>
      <c r="B17" s="120">
        <v>1.3559905308638615E-2</v>
      </c>
      <c r="C17" s="215">
        <f t="shared" si="0"/>
        <v>4.9751243781094509E-3</v>
      </c>
      <c r="D17" t="s">
        <v>0</v>
      </c>
      <c r="E17" s="1"/>
    </row>
    <row r="18" spans="1:5" x14ac:dyDescent="0.25">
      <c r="A18">
        <v>17</v>
      </c>
      <c r="B18" s="120">
        <v>1.3551353397569917E-2</v>
      </c>
      <c r="C18" s="215">
        <f t="shared" si="0"/>
        <v>4.9751243781094509E-3</v>
      </c>
      <c r="D18" t="s">
        <v>0</v>
      </c>
      <c r="E18" s="1"/>
    </row>
    <row r="19" spans="1:5" x14ac:dyDescent="0.25">
      <c r="A19">
        <v>18</v>
      </c>
      <c r="B19" s="120">
        <v>1.3545218864184213E-2</v>
      </c>
      <c r="C19" s="215">
        <f t="shared" si="0"/>
        <v>4.9751243781094509E-3</v>
      </c>
      <c r="D19" t="s">
        <v>0</v>
      </c>
      <c r="E19" s="1"/>
    </row>
    <row r="20" spans="1:5" x14ac:dyDescent="0.25">
      <c r="A20">
        <v>19</v>
      </c>
      <c r="B20" s="120">
        <v>1.3260831776829964E-2</v>
      </c>
      <c r="C20" s="215">
        <f t="shared" si="0"/>
        <v>4.9751243781094509E-3</v>
      </c>
      <c r="D20" t="s">
        <v>0</v>
      </c>
      <c r="E20" s="1"/>
    </row>
    <row r="21" spans="1:5" x14ac:dyDescent="0.25">
      <c r="A21">
        <v>20</v>
      </c>
      <c r="B21" s="120">
        <v>1.3045521512526304E-2</v>
      </c>
      <c r="C21" s="215">
        <f t="shared" si="0"/>
        <v>4.9751243781094509E-3</v>
      </c>
      <c r="D21" t="s">
        <v>0</v>
      </c>
      <c r="E21" s="1"/>
    </row>
    <row r="22" spans="1:5" x14ac:dyDescent="0.25">
      <c r="A22">
        <v>21</v>
      </c>
      <c r="B22" s="120">
        <v>1.2992104519820752E-2</v>
      </c>
      <c r="C22" s="215">
        <f t="shared" si="0"/>
        <v>4.9751243781094509E-3</v>
      </c>
      <c r="D22" t="s">
        <v>0</v>
      </c>
      <c r="E22" s="1"/>
    </row>
    <row r="23" spans="1:5" x14ac:dyDescent="0.25">
      <c r="A23">
        <v>22</v>
      </c>
      <c r="B23" s="120">
        <v>1.2952178621811184E-2</v>
      </c>
      <c r="C23" s="215">
        <f t="shared" si="0"/>
        <v>4.9751243781094509E-3</v>
      </c>
      <c r="D23" t="s">
        <v>0</v>
      </c>
      <c r="E23" s="1"/>
    </row>
    <row r="24" spans="1:5" x14ac:dyDescent="0.25">
      <c r="A24">
        <v>23</v>
      </c>
      <c r="B24" s="120">
        <v>1.2944305298576649E-2</v>
      </c>
      <c r="C24" s="215">
        <f t="shared" si="0"/>
        <v>4.9751243781094509E-3</v>
      </c>
      <c r="D24" t="s">
        <v>0</v>
      </c>
      <c r="E24" s="1"/>
    </row>
    <row r="25" spans="1:5" x14ac:dyDescent="0.25">
      <c r="A25">
        <v>24</v>
      </c>
      <c r="B25" s="120">
        <v>1.2746180150098659E-2</v>
      </c>
      <c r="C25" s="215">
        <f t="shared" si="0"/>
        <v>4.9751243781094509E-3</v>
      </c>
      <c r="D25" t="s">
        <v>0</v>
      </c>
      <c r="E25" s="1"/>
    </row>
    <row r="26" spans="1:5" x14ac:dyDescent="0.25">
      <c r="A26">
        <v>25</v>
      </c>
      <c r="B26" s="120">
        <v>1.2201966476852724E-2</v>
      </c>
      <c r="C26" s="215">
        <f t="shared" si="0"/>
        <v>4.9751243781094509E-3</v>
      </c>
      <c r="D26" t="s">
        <v>0</v>
      </c>
      <c r="E26" s="1"/>
    </row>
    <row r="27" spans="1:5" x14ac:dyDescent="0.25">
      <c r="A27">
        <v>26</v>
      </c>
      <c r="B27" s="120">
        <v>1.2127343849557545E-2</v>
      </c>
      <c r="C27" s="215">
        <f t="shared" si="0"/>
        <v>4.9751243781094509E-3</v>
      </c>
      <c r="D27" t="s">
        <v>22</v>
      </c>
      <c r="E27" s="1"/>
    </row>
    <row r="28" spans="1:5" x14ac:dyDescent="0.25">
      <c r="A28">
        <v>27</v>
      </c>
      <c r="B28" s="120">
        <v>1.2004386987440666E-2</v>
      </c>
      <c r="C28" s="215">
        <f t="shared" si="0"/>
        <v>4.9751243781094509E-3</v>
      </c>
      <c r="D28" t="s">
        <v>0</v>
      </c>
      <c r="E28" s="1"/>
    </row>
    <row r="29" spans="1:5" x14ac:dyDescent="0.25">
      <c r="A29">
        <v>28</v>
      </c>
      <c r="B29" s="120">
        <v>1.1400472902684712E-2</v>
      </c>
      <c r="C29" s="215">
        <f t="shared" si="0"/>
        <v>4.9751243781094509E-3</v>
      </c>
      <c r="D29" t="s">
        <v>0</v>
      </c>
      <c r="E29" s="1"/>
    </row>
    <row r="30" spans="1:5" x14ac:dyDescent="0.25">
      <c r="A30">
        <v>29</v>
      </c>
      <c r="B30" s="120">
        <v>1.1101553557256413E-2</v>
      </c>
      <c r="C30" s="215">
        <f t="shared" si="0"/>
        <v>4.9751243781094509E-3</v>
      </c>
      <c r="D30" t="s">
        <v>0</v>
      </c>
      <c r="E30" s="1"/>
    </row>
    <row r="31" spans="1:5" x14ac:dyDescent="0.25">
      <c r="A31">
        <v>30</v>
      </c>
      <c r="B31" s="120">
        <v>1.1071060939994787E-2</v>
      </c>
      <c r="C31" s="215">
        <f t="shared" si="0"/>
        <v>4.9751243781094509E-3</v>
      </c>
      <c r="D31" t="s">
        <v>0</v>
      </c>
      <c r="E31" s="1"/>
    </row>
    <row r="32" spans="1:5" x14ac:dyDescent="0.25">
      <c r="A32">
        <v>31</v>
      </c>
      <c r="B32" s="120">
        <v>1.088437447963592E-2</v>
      </c>
      <c r="C32" s="215">
        <f t="shared" si="0"/>
        <v>4.9751243781094509E-3</v>
      </c>
      <c r="D32" t="s">
        <v>0</v>
      </c>
      <c r="E32" s="1"/>
    </row>
    <row r="33" spans="1:5" x14ac:dyDescent="0.25">
      <c r="A33">
        <v>32</v>
      </c>
      <c r="B33" s="120">
        <v>1.0571910778369747E-2</v>
      </c>
      <c r="C33" s="215">
        <f t="shared" si="0"/>
        <v>4.9751243781094509E-3</v>
      </c>
      <c r="D33" t="s">
        <v>22</v>
      </c>
      <c r="E33" s="1"/>
    </row>
    <row r="34" spans="1:5" x14ac:dyDescent="0.25">
      <c r="A34">
        <v>33</v>
      </c>
      <c r="B34" s="120">
        <v>1.0486020124955267E-2</v>
      </c>
      <c r="C34" s="215">
        <f t="shared" si="0"/>
        <v>4.9751243781094509E-3</v>
      </c>
      <c r="D34" t="s">
        <v>0</v>
      </c>
      <c r="E34" s="1"/>
    </row>
    <row r="35" spans="1:5" x14ac:dyDescent="0.25">
      <c r="A35">
        <v>34</v>
      </c>
      <c r="B35" s="120">
        <v>1.0290284203770549E-2</v>
      </c>
      <c r="C35" s="215">
        <f t="shared" si="0"/>
        <v>4.9751243781094509E-3</v>
      </c>
      <c r="D35" t="s">
        <v>0</v>
      </c>
      <c r="E35" s="1"/>
    </row>
    <row r="36" spans="1:5" x14ac:dyDescent="0.25">
      <c r="A36">
        <v>35</v>
      </c>
      <c r="B36" s="120">
        <v>1.0147863308924242E-2</v>
      </c>
      <c r="C36" s="215">
        <f t="shared" si="0"/>
        <v>4.9751243781094509E-3</v>
      </c>
      <c r="D36" t="s">
        <v>0</v>
      </c>
      <c r="E36" s="1"/>
    </row>
    <row r="37" spans="1:5" x14ac:dyDescent="0.25">
      <c r="A37">
        <v>36</v>
      </c>
      <c r="B37" s="120">
        <v>1.0017902508887424E-2</v>
      </c>
      <c r="C37" s="215">
        <f t="shared" si="0"/>
        <v>4.9751243781094509E-3</v>
      </c>
      <c r="D37" t="s">
        <v>22</v>
      </c>
      <c r="E37" s="1"/>
    </row>
    <row r="38" spans="1:5" x14ac:dyDescent="0.25">
      <c r="A38">
        <v>37</v>
      </c>
      <c r="B38" s="120">
        <v>9.6768736269436818E-3</v>
      </c>
      <c r="C38" s="215">
        <f t="shared" si="0"/>
        <v>4.9751243781094509E-3</v>
      </c>
      <c r="D38" t="s">
        <v>0</v>
      </c>
      <c r="E38" s="1"/>
    </row>
    <row r="39" spans="1:5" x14ac:dyDescent="0.25">
      <c r="A39">
        <v>38</v>
      </c>
      <c r="B39" s="120">
        <v>9.6377781494518429E-3</v>
      </c>
      <c r="C39" s="215">
        <f t="shared" si="0"/>
        <v>4.9751243781094509E-3</v>
      </c>
      <c r="D39" t="s">
        <v>0</v>
      </c>
      <c r="E39" s="1"/>
    </row>
    <row r="40" spans="1:5" x14ac:dyDescent="0.25">
      <c r="A40">
        <v>39</v>
      </c>
      <c r="B40" s="120">
        <v>9.3896733693005566E-3</v>
      </c>
      <c r="C40" s="215">
        <f t="shared" si="0"/>
        <v>4.9751243781094509E-3</v>
      </c>
      <c r="D40" t="s">
        <v>0</v>
      </c>
      <c r="E40" s="1"/>
    </row>
    <row r="41" spans="1:5" x14ac:dyDescent="0.25">
      <c r="A41">
        <v>40</v>
      </c>
      <c r="B41" s="120">
        <v>9.3418450702200135E-3</v>
      </c>
      <c r="C41" s="215">
        <f t="shared" si="0"/>
        <v>4.9751243781094509E-3</v>
      </c>
      <c r="D41" t="s">
        <v>0</v>
      </c>
      <c r="E41" s="1"/>
    </row>
    <row r="42" spans="1:5" x14ac:dyDescent="0.25">
      <c r="A42">
        <v>41</v>
      </c>
      <c r="B42" s="120">
        <v>9.0548278345516531E-3</v>
      </c>
      <c r="C42" s="215">
        <f t="shared" si="0"/>
        <v>4.9751243781094509E-3</v>
      </c>
      <c r="D42" t="s">
        <v>0</v>
      </c>
      <c r="E42" s="1"/>
    </row>
    <row r="43" spans="1:5" x14ac:dyDescent="0.25">
      <c r="A43">
        <v>42</v>
      </c>
      <c r="B43" s="120">
        <v>8.8717789268286575E-3</v>
      </c>
      <c r="C43" s="215">
        <f t="shared" si="0"/>
        <v>4.9751243781094509E-3</v>
      </c>
      <c r="D43" t="s">
        <v>0</v>
      </c>
      <c r="E43" s="1"/>
    </row>
    <row r="44" spans="1:5" x14ac:dyDescent="0.25">
      <c r="A44">
        <v>43</v>
      </c>
      <c r="B44" s="120">
        <v>8.6618696394714645E-3</v>
      </c>
      <c r="C44" s="215">
        <f t="shared" si="0"/>
        <v>4.9751243781094509E-3</v>
      </c>
      <c r="D44" t="s">
        <v>0</v>
      </c>
      <c r="E44" s="1"/>
    </row>
    <row r="45" spans="1:5" x14ac:dyDescent="0.25">
      <c r="A45">
        <v>44</v>
      </c>
      <c r="B45" s="120">
        <v>8.6058060203857388E-3</v>
      </c>
      <c r="C45" s="215">
        <f t="shared" si="0"/>
        <v>4.9751243781094509E-3</v>
      </c>
      <c r="D45" t="s">
        <v>0</v>
      </c>
      <c r="E45" s="1"/>
    </row>
    <row r="46" spans="1:5" x14ac:dyDescent="0.25">
      <c r="A46">
        <v>45</v>
      </c>
      <c r="B46" s="120">
        <v>8.5170073349799397E-3</v>
      </c>
      <c r="C46" s="215">
        <f t="shared" si="0"/>
        <v>4.9751243781094509E-3</v>
      </c>
      <c r="D46" t="s">
        <v>0</v>
      </c>
      <c r="E46" s="1"/>
    </row>
    <row r="47" spans="1:5" x14ac:dyDescent="0.25">
      <c r="A47">
        <v>46</v>
      </c>
      <c r="B47" s="120">
        <v>8.4545708958043697E-3</v>
      </c>
      <c r="C47" s="215">
        <f t="shared" si="0"/>
        <v>4.9751243781094509E-3</v>
      </c>
      <c r="D47" t="s">
        <v>0</v>
      </c>
      <c r="E47" s="1"/>
    </row>
    <row r="48" spans="1:5" x14ac:dyDescent="0.25">
      <c r="A48">
        <v>47</v>
      </c>
      <c r="B48" s="120">
        <v>8.2135133901149286E-3</v>
      </c>
      <c r="C48" s="215">
        <f t="shared" si="0"/>
        <v>4.9751243781094509E-3</v>
      </c>
      <c r="D48" t="s">
        <v>0</v>
      </c>
      <c r="E48" s="1"/>
    </row>
    <row r="49" spans="1:5" x14ac:dyDescent="0.25">
      <c r="A49">
        <v>48</v>
      </c>
      <c r="B49" s="120">
        <v>8.0682192187579681E-3</v>
      </c>
      <c r="C49" s="215">
        <f t="shared" si="0"/>
        <v>4.9751243781094509E-3</v>
      </c>
      <c r="D49" t="s">
        <v>22</v>
      </c>
      <c r="E49" s="1"/>
    </row>
    <row r="50" spans="1:5" x14ac:dyDescent="0.25">
      <c r="A50">
        <v>49</v>
      </c>
      <c r="B50" s="120">
        <v>7.9825308419737961E-3</v>
      </c>
      <c r="C50" s="215">
        <f t="shared" si="0"/>
        <v>4.9751243781094509E-3</v>
      </c>
      <c r="D50" t="s">
        <v>0</v>
      </c>
      <c r="E50" s="1"/>
    </row>
    <row r="51" spans="1:5" x14ac:dyDescent="0.25">
      <c r="A51">
        <v>50</v>
      </c>
      <c r="B51" s="120">
        <v>7.9637372411657734E-3</v>
      </c>
      <c r="C51" s="215">
        <f t="shared" si="0"/>
        <v>4.9751243781094509E-3</v>
      </c>
      <c r="D51" t="s">
        <v>0</v>
      </c>
      <c r="E51" s="1"/>
    </row>
    <row r="52" spans="1:5" x14ac:dyDescent="0.25">
      <c r="A52">
        <v>51</v>
      </c>
      <c r="B52" s="120">
        <v>7.9136900695474868E-3</v>
      </c>
      <c r="C52" s="215">
        <f t="shared" si="0"/>
        <v>4.9751243781094509E-3</v>
      </c>
      <c r="D52" t="s">
        <v>0</v>
      </c>
      <c r="E52" s="1"/>
    </row>
    <row r="53" spans="1:5" x14ac:dyDescent="0.25">
      <c r="A53">
        <v>52</v>
      </c>
      <c r="B53" s="120">
        <v>7.883877425358574E-3</v>
      </c>
      <c r="C53" s="215">
        <f t="shared" si="0"/>
        <v>4.9751243781094509E-3</v>
      </c>
      <c r="D53" t="s">
        <v>0</v>
      </c>
      <c r="E53" s="1"/>
    </row>
    <row r="54" spans="1:5" x14ac:dyDescent="0.25">
      <c r="A54">
        <v>53</v>
      </c>
      <c r="B54" s="120">
        <v>7.7163517793967353E-3</v>
      </c>
      <c r="C54" s="215">
        <f t="shared" si="0"/>
        <v>4.9751243781094509E-3</v>
      </c>
      <c r="D54" t="s">
        <v>0</v>
      </c>
      <c r="E54" s="1"/>
    </row>
    <row r="55" spans="1:5" x14ac:dyDescent="0.25">
      <c r="A55">
        <v>54</v>
      </c>
      <c r="B55" s="120">
        <v>7.6751519147574545E-3</v>
      </c>
      <c r="C55" s="215">
        <f t="shared" si="0"/>
        <v>4.9751243781094509E-3</v>
      </c>
      <c r="D55" s="295" t="s">
        <v>210</v>
      </c>
      <c r="E55" s="1"/>
    </row>
    <row r="56" spans="1:5" x14ac:dyDescent="0.25">
      <c r="A56">
        <v>55</v>
      </c>
      <c r="B56" s="120">
        <v>7.5514212571688158E-3</v>
      </c>
      <c r="C56" s="215">
        <f t="shared" si="0"/>
        <v>4.9751243781094509E-3</v>
      </c>
      <c r="D56" t="s">
        <v>0</v>
      </c>
      <c r="E56" s="1"/>
    </row>
    <row r="57" spans="1:5" x14ac:dyDescent="0.25">
      <c r="A57">
        <v>56</v>
      </c>
      <c r="B57" s="120">
        <v>7.4724118813838964E-3</v>
      </c>
      <c r="C57" s="215">
        <f t="shared" si="0"/>
        <v>4.9751243781094509E-3</v>
      </c>
      <c r="D57" t="s">
        <v>0</v>
      </c>
      <c r="E57" s="1"/>
    </row>
    <row r="58" spans="1:5" x14ac:dyDescent="0.25">
      <c r="A58">
        <v>57</v>
      </c>
      <c r="B58" s="120">
        <v>7.4122524951454353E-3</v>
      </c>
      <c r="C58" s="215">
        <f t="shared" si="0"/>
        <v>4.9751243781094509E-3</v>
      </c>
      <c r="D58" t="s">
        <v>0</v>
      </c>
      <c r="E58" s="1"/>
    </row>
    <row r="59" spans="1:5" x14ac:dyDescent="0.25">
      <c r="A59">
        <v>58</v>
      </c>
      <c r="B59" s="120">
        <v>7.3294935411766828E-3</v>
      </c>
      <c r="C59" s="215">
        <f t="shared" si="0"/>
        <v>4.9751243781094509E-3</v>
      </c>
      <c r="D59" t="s">
        <v>0</v>
      </c>
      <c r="E59" s="1"/>
    </row>
    <row r="60" spans="1:5" x14ac:dyDescent="0.25">
      <c r="A60">
        <v>59</v>
      </c>
      <c r="B60" s="120">
        <v>7.2687594965938187E-3</v>
      </c>
      <c r="C60" s="215">
        <f t="shared" si="0"/>
        <v>4.9751243781094509E-3</v>
      </c>
      <c r="D60" t="s">
        <v>0</v>
      </c>
      <c r="E60" s="1"/>
    </row>
    <row r="61" spans="1:5" x14ac:dyDescent="0.25">
      <c r="A61">
        <v>60</v>
      </c>
      <c r="B61" s="120">
        <v>6.8481960801705143E-3</v>
      </c>
      <c r="C61" s="215">
        <f t="shared" si="0"/>
        <v>4.9751243781094509E-3</v>
      </c>
      <c r="D61" t="s">
        <v>0</v>
      </c>
      <c r="E61" s="1"/>
    </row>
    <row r="62" spans="1:5" x14ac:dyDescent="0.25">
      <c r="A62">
        <v>61</v>
      </c>
      <c r="B62" s="120">
        <v>6.8370576896229114E-3</v>
      </c>
      <c r="C62" s="215">
        <f t="shared" si="0"/>
        <v>4.9751243781094509E-3</v>
      </c>
      <c r="D62" s="295" t="s">
        <v>22</v>
      </c>
      <c r="E62" s="1"/>
    </row>
    <row r="63" spans="1:5" x14ac:dyDescent="0.25">
      <c r="A63">
        <v>62</v>
      </c>
      <c r="B63" s="120">
        <v>6.731083246290904E-3</v>
      </c>
      <c r="C63" s="215">
        <f t="shared" si="0"/>
        <v>4.9751243781094509E-3</v>
      </c>
      <c r="D63" t="s">
        <v>22</v>
      </c>
      <c r="E63" s="1"/>
    </row>
    <row r="64" spans="1:5" x14ac:dyDescent="0.25">
      <c r="A64">
        <v>63</v>
      </c>
      <c r="B64" s="120">
        <v>6.6698221792003123E-3</v>
      </c>
      <c r="C64" s="215">
        <f t="shared" si="0"/>
        <v>4.9751243781094509E-3</v>
      </c>
      <c r="D64" t="s">
        <v>0</v>
      </c>
      <c r="E64" s="1"/>
    </row>
    <row r="65" spans="1:5" x14ac:dyDescent="0.25">
      <c r="A65">
        <v>64</v>
      </c>
      <c r="B65" s="120">
        <v>6.6071639813753379E-3</v>
      </c>
      <c r="C65" s="215">
        <f t="shared" si="0"/>
        <v>4.9751243781094509E-3</v>
      </c>
      <c r="D65" t="s">
        <v>0</v>
      </c>
      <c r="E65" s="1"/>
    </row>
    <row r="66" spans="1:5" x14ac:dyDescent="0.25">
      <c r="A66">
        <v>65</v>
      </c>
      <c r="B66" s="120">
        <v>6.5822842029454173E-3</v>
      </c>
      <c r="C66" s="215">
        <f t="shared" si="0"/>
        <v>4.9751243781094509E-3</v>
      </c>
      <c r="D66" t="s">
        <v>0</v>
      </c>
      <c r="E66" s="1"/>
    </row>
    <row r="67" spans="1:5" x14ac:dyDescent="0.25">
      <c r="A67">
        <v>66</v>
      </c>
      <c r="B67" s="120">
        <v>6.5208647937831932E-3</v>
      </c>
      <c r="C67" s="215">
        <f t="shared" ref="C67:C131" si="1">AVERAGE($B$2:$B$203)</f>
        <v>4.9751243781094509E-3</v>
      </c>
      <c r="D67" t="s">
        <v>0</v>
      </c>
      <c r="E67" s="1"/>
    </row>
    <row r="68" spans="1:5" x14ac:dyDescent="0.25">
      <c r="A68">
        <v>67</v>
      </c>
      <c r="B68" s="120">
        <v>6.4987666602881302E-3</v>
      </c>
      <c r="C68" s="215">
        <f t="shared" si="1"/>
        <v>4.9751243781094509E-3</v>
      </c>
      <c r="D68" t="s">
        <v>0</v>
      </c>
      <c r="E68" s="1"/>
    </row>
    <row r="69" spans="1:5" x14ac:dyDescent="0.25">
      <c r="A69">
        <v>68</v>
      </c>
      <c r="B69" s="120">
        <v>6.3058261481941727E-3</v>
      </c>
      <c r="C69" s="215">
        <f t="shared" si="1"/>
        <v>4.9751243781094509E-3</v>
      </c>
      <c r="D69" t="s">
        <v>0</v>
      </c>
      <c r="E69" s="1"/>
    </row>
    <row r="70" spans="1:5" x14ac:dyDescent="0.25">
      <c r="A70">
        <v>69</v>
      </c>
      <c r="B70" s="120">
        <v>6.1963349339672572E-3</v>
      </c>
      <c r="C70" s="215">
        <f t="shared" si="1"/>
        <v>4.9751243781094509E-3</v>
      </c>
      <c r="D70" t="s">
        <v>0</v>
      </c>
      <c r="E70" s="1"/>
    </row>
    <row r="71" spans="1:5" x14ac:dyDescent="0.25">
      <c r="A71">
        <v>70</v>
      </c>
      <c r="B71" s="120">
        <v>6.0920297455003443E-3</v>
      </c>
      <c r="C71" s="215">
        <f t="shared" si="1"/>
        <v>4.9751243781094509E-3</v>
      </c>
      <c r="D71" t="s">
        <v>22</v>
      </c>
      <c r="E71" s="1"/>
    </row>
    <row r="72" spans="1:5" x14ac:dyDescent="0.25">
      <c r="A72">
        <v>71</v>
      </c>
      <c r="B72" s="120">
        <v>6.0099686825839521E-3</v>
      </c>
      <c r="C72" s="215">
        <f t="shared" si="1"/>
        <v>4.9751243781094509E-3</v>
      </c>
      <c r="D72" t="s">
        <v>0</v>
      </c>
      <c r="E72" s="1"/>
    </row>
    <row r="73" spans="1:5" x14ac:dyDescent="0.25">
      <c r="A73">
        <v>72</v>
      </c>
      <c r="B73" s="120">
        <v>5.8800514446850586E-3</v>
      </c>
      <c r="C73" s="215">
        <f t="shared" si="1"/>
        <v>4.9751243781094509E-3</v>
      </c>
      <c r="D73" t="s">
        <v>0</v>
      </c>
      <c r="E73" s="1"/>
    </row>
    <row r="74" spans="1:5" x14ac:dyDescent="0.25">
      <c r="A74">
        <v>73</v>
      </c>
      <c r="B74" s="120">
        <v>5.8381302673505674E-3</v>
      </c>
      <c r="C74" s="215">
        <f t="shared" si="1"/>
        <v>4.9751243781094509E-3</v>
      </c>
      <c r="D74" t="s">
        <v>0</v>
      </c>
    </row>
    <row r="75" spans="1:5" x14ac:dyDescent="0.25">
      <c r="A75">
        <v>74</v>
      </c>
      <c r="B75" s="120">
        <v>5.7261858380325964E-3</v>
      </c>
      <c r="C75" s="215">
        <f t="shared" si="1"/>
        <v>4.9751243781094509E-3</v>
      </c>
      <c r="D75" t="s">
        <v>0</v>
      </c>
    </row>
    <row r="76" spans="1:5" x14ac:dyDescent="0.25">
      <c r="A76">
        <v>75</v>
      </c>
      <c r="B76" s="120">
        <v>5.2766908387614966E-3</v>
      </c>
      <c r="C76" s="215">
        <f t="shared" si="1"/>
        <v>4.9751243781094509E-3</v>
      </c>
      <c r="D76" t="s">
        <v>0</v>
      </c>
    </row>
    <row r="77" spans="1:5" x14ac:dyDescent="0.25">
      <c r="A77">
        <v>76</v>
      </c>
      <c r="B77" s="120">
        <v>5.2595503270582442E-3</v>
      </c>
      <c r="C77" s="215">
        <f t="shared" si="1"/>
        <v>4.9751243781094509E-3</v>
      </c>
      <c r="D77" t="s">
        <v>0</v>
      </c>
    </row>
    <row r="78" spans="1:5" x14ac:dyDescent="0.25">
      <c r="A78">
        <v>77</v>
      </c>
      <c r="B78" s="120">
        <v>5.2365108958190741E-3</v>
      </c>
      <c r="C78" s="215">
        <f t="shared" si="1"/>
        <v>4.9751243781094509E-3</v>
      </c>
      <c r="D78" t="s">
        <v>22</v>
      </c>
    </row>
    <row r="79" spans="1:5" x14ac:dyDescent="0.25">
      <c r="A79">
        <v>78</v>
      </c>
      <c r="B79" s="120">
        <v>5.2364779439928412E-3</v>
      </c>
      <c r="C79" s="215">
        <f t="shared" si="1"/>
        <v>4.9751243781094509E-3</v>
      </c>
      <c r="D79" s="295" t="s">
        <v>210</v>
      </c>
    </row>
    <row r="80" spans="1:5" x14ac:dyDescent="0.25">
      <c r="A80">
        <v>79</v>
      </c>
      <c r="B80" s="120">
        <v>5.1467129096084219E-3</v>
      </c>
      <c r="C80" s="215">
        <f t="shared" si="1"/>
        <v>4.9751243781094509E-3</v>
      </c>
      <c r="D80" t="s">
        <v>0</v>
      </c>
    </row>
    <row r="81" spans="1:4" x14ac:dyDescent="0.25">
      <c r="A81">
        <v>80</v>
      </c>
      <c r="B81" s="120">
        <v>5.0749588942454312E-3</v>
      </c>
      <c r="C81" s="215">
        <f t="shared" si="1"/>
        <v>4.9751243781094509E-3</v>
      </c>
      <c r="D81" t="s">
        <v>0</v>
      </c>
    </row>
    <row r="82" spans="1:4" x14ac:dyDescent="0.25">
      <c r="A82">
        <v>81</v>
      </c>
      <c r="B82" s="120">
        <v>4.8906189761698743E-3</v>
      </c>
      <c r="C82" s="215">
        <f t="shared" si="1"/>
        <v>4.9751243781094509E-3</v>
      </c>
      <c r="D82" t="s">
        <v>0</v>
      </c>
    </row>
    <row r="83" spans="1:4" x14ac:dyDescent="0.25">
      <c r="A83">
        <v>82</v>
      </c>
      <c r="B83" s="120">
        <v>4.8822368329879337E-3</v>
      </c>
      <c r="C83" s="215">
        <f t="shared" si="1"/>
        <v>4.9751243781094509E-3</v>
      </c>
      <c r="D83" t="s">
        <v>0</v>
      </c>
    </row>
    <row r="84" spans="1:4" x14ac:dyDescent="0.25">
      <c r="A84">
        <v>83</v>
      </c>
      <c r="B84" s="120">
        <v>4.7936650182820858E-3</v>
      </c>
      <c r="C84" s="215">
        <f t="shared" si="1"/>
        <v>4.9751243781094509E-3</v>
      </c>
      <c r="D84" t="s">
        <v>0</v>
      </c>
    </row>
    <row r="85" spans="1:4" x14ac:dyDescent="0.25">
      <c r="A85">
        <v>84</v>
      </c>
      <c r="B85" s="120">
        <v>4.7287124143296968E-3</v>
      </c>
      <c r="C85" s="215">
        <f t="shared" si="1"/>
        <v>4.9751243781094509E-3</v>
      </c>
      <c r="D85" t="s">
        <v>0</v>
      </c>
    </row>
    <row r="86" spans="1:4" x14ac:dyDescent="0.25">
      <c r="A86">
        <v>85</v>
      </c>
      <c r="B86" s="120">
        <v>4.6244217380966707E-3</v>
      </c>
      <c r="C86" s="215">
        <f t="shared" si="1"/>
        <v>4.9751243781094509E-3</v>
      </c>
      <c r="D86" t="s">
        <v>0</v>
      </c>
    </row>
    <row r="87" spans="1:4" x14ac:dyDescent="0.25">
      <c r="A87">
        <v>86</v>
      </c>
      <c r="B87" s="120">
        <v>4.4780158971009891E-3</v>
      </c>
      <c r="C87" s="215">
        <f t="shared" si="1"/>
        <v>4.9751243781094509E-3</v>
      </c>
      <c r="D87" t="s">
        <v>0</v>
      </c>
    </row>
    <row r="88" spans="1:4" x14ac:dyDescent="0.25">
      <c r="A88">
        <v>87</v>
      </c>
      <c r="B88" s="120">
        <v>4.3730006228254832E-3</v>
      </c>
      <c r="C88" s="215">
        <f t="shared" si="1"/>
        <v>4.9751243781094509E-3</v>
      </c>
      <c r="D88" t="s">
        <v>0</v>
      </c>
    </row>
    <row r="89" spans="1:4" x14ac:dyDescent="0.25">
      <c r="A89">
        <v>88</v>
      </c>
      <c r="B89" s="120">
        <v>4.2492448862754516E-3</v>
      </c>
      <c r="C89" s="215">
        <f t="shared" si="1"/>
        <v>4.9751243781094509E-3</v>
      </c>
      <c r="D89" t="s">
        <v>0</v>
      </c>
    </row>
    <row r="90" spans="1:4" x14ac:dyDescent="0.25">
      <c r="A90">
        <v>89</v>
      </c>
      <c r="B90" s="120">
        <v>4.2258105687921496E-3</v>
      </c>
      <c r="C90" s="215">
        <f t="shared" si="1"/>
        <v>4.9751243781094509E-3</v>
      </c>
      <c r="D90" t="s">
        <v>0</v>
      </c>
    </row>
    <row r="91" spans="1:4" x14ac:dyDescent="0.25">
      <c r="A91">
        <v>90</v>
      </c>
      <c r="B91" s="120">
        <v>4.0224209274573562E-3</v>
      </c>
      <c r="C91" s="215">
        <f t="shared" si="1"/>
        <v>4.9751243781094509E-3</v>
      </c>
      <c r="D91" t="s">
        <v>0</v>
      </c>
    </row>
    <row r="92" spans="1:4" x14ac:dyDescent="0.25">
      <c r="A92">
        <v>91</v>
      </c>
      <c r="B92" s="120">
        <v>3.9982923929708222E-3</v>
      </c>
      <c r="C92" s="215">
        <f t="shared" si="1"/>
        <v>4.9751243781094509E-3</v>
      </c>
      <c r="D92" t="s">
        <v>0</v>
      </c>
    </row>
    <row r="93" spans="1:4" x14ac:dyDescent="0.25">
      <c r="A93">
        <v>92</v>
      </c>
      <c r="B93" s="120">
        <v>3.9638300281556373E-3</v>
      </c>
      <c r="C93" s="215">
        <f t="shared" si="1"/>
        <v>4.9751243781094509E-3</v>
      </c>
      <c r="D93" t="s">
        <v>0</v>
      </c>
    </row>
    <row r="94" spans="1:4" x14ac:dyDescent="0.25">
      <c r="A94">
        <v>93</v>
      </c>
      <c r="B94" s="120">
        <v>3.9200268048395666E-3</v>
      </c>
      <c r="C94" s="215">
        <f t="shared" si="1"/>
        <v>4.9751243781094509E-3</v>
      </c>
      <c r="D94" t="s">
        <v>0</v>
      </c>
    </row>
    <row r="95" spans="1:4" x14ac:dyDescent="0.25">
      <c r="A95">
        <v>94</v>
      </c>
      <c r="B95" s="120">
        <v>3.8416751225075038E-3</v>
      </c>
      <c r="C95" s="215">
        <f t="shared" si="1"/>
        <v>4.9751243781094509E-3</v>
      </c>
      <c r="D95" t="s">
        <v>22</v>
      </c>
    </row>
    <row r="96" spans="1:4" x14ac:dyDescent="0.25">
      <c r="A96">
        <v>95</v>
      </c>
      <c r="B96" s="120">
        <v>3.8084889614445755E-3</v>
      </c>
      <c r="C96" s="215">
        <f t="shared" si="1"/>
        <v>4.9751243781094509E-3</v>
      </c>
      <c r="D96" t="s">
        <v>0</v>
      </c>
    </row>
    <row r="97" spans="1:4" x14ac:dyDescent="0.25">
      <c r="A97">
        <v>96</v>
      </c>
      <c r="B97" s="120">
        <v>3.8074484716491843E-3</v>
      </c>
      <c r="C97" s="215">
        <f t="shared" si="1"/>
        <v>4.9751243781094509E-3</v>
      </c>
      <c r="D97" t="s">
        <v>0</v>
      </c>
    </row>
    <row r="98" spans="1:4" x14ac:dyDescent="0.25">
      <c r="A98">
        <v>97</v>
      </c>
      <c r="B98" s="120">
        <v>3.7633254550290323E-3</v>
      </c>
      <c r="C98" s="215">
        <f t="shared" si="1"/>
        <v>4.9751243781094509E-3</v>
      </c>
      <c r="D98" t="s">
        <v>0</v>
      </c>
    </row>
    <row r="99" spans="1:4" x14ac:dyDescent="0.25">
      <c r="A99">
        <v>98</v>
      </c>
      <c r="B99" s="120">
        <v>3.6072805072487231E-3</v>
      </c>
      <c r="C99" s="215">
        <f t="shared" si="1"/>
        <v>4.9751243781094509E-3</v>
      </c>
      <c r="D99" t="s">
        <v>0</v>
      </c>
    </row>
    <row r="100" spans="1:4" x14ac:dyDescent="0.25">
      <c r="A100">
        <v>99</v>
      </c>
      <c r="B100" s="120">
        <v>3.3347110225668336E-3</v>
      </c>
      <c r="C100" s="215">
        <f t="shared" si="1"/>
        <v>4.9751243781094509E-3</v>
      </c>
      <c r="D100" t="s">
        <v>0</v>
      </c>
    </row>
    <row r="101" spans="1:4" x14ac:dyDescent="0.25">
      <c r="A101">
        <v>100</v>
      </c>
      <c r="B101" s="120">
        <v>3.3214781128092911E-3</v>
      </c>
      <c r="C101" s="215">
        <f t="shared" si="1"/>
        <v>4.9751243781094509E-3</v>
      </c>
      <c r="D101" t="s">
        <v>22</v>
      </c>
    </row>
    <row r="102" spans="1:4" x14ac:dyDescent="0.25">
      <c r="A102">
        <v>101</v>
      </c>
      <c r="B102" s="120">
        <v>3.2176313684901714E-3</v>
      </c>
      <c r="C102" s="215">
        <f t="shared" si="1"/>
        <v>4.9751243781094509E-3</v>
      </c>
      <c r="D102" t="s">
        <v>0</v>
      </c>
    </row>
    <row r="103" spans="1:4" x14ac:dyDescent="0.25">
      <c r="A103">
        <v>102</v>
      </c>
      <c r="B103" s="120">
        <v>3.1626201442374788E-3</v>
      </c>
      <c r="C103" s="215">
        <f t="shared" si="1"/>
        <v>4.9751243781094509E-3</v>
      </c>
      <c r="D103" t="s">
        <v>0</v>
      </c>
    </row>
    <row r="104" spans="1:4" x14ac:dyDescent="0.25">
      <c r="A104">
        <v>103</v>
      </c>
      <c r="B104" s="120">
        <v>3.0944504455674097E-3</v>
      </c>
      <c r="C104" s="215">
        <f t="shared" si="1"/>
        <v>4.9751243781094509E-3</v>
      </c>
      <c r="D104" t="s">
        <v>0</v>
      </c>
    </row>
    <row r="105" spans="1:4" x14ac:dyDescent="0.25">
      <c r="A105">
        <v>104</v>
      </c>
      <c r="B105" s="120">
        <v>3.0823578746581671E-3</v>
      </c>
      <c r="C105" s="215">
        <f t="shared" si="1"/>
        <v>4.9751243781094509E-3</v>
      </c>
      <c r="D105" s="295" t="s">
        <v>22</v>
      </c>
    </row>
    <row r="106" spans="1:4" x14ac:dyDescent="0.25">
      <c r="A106">
        <v>105</v>
      </c>
      <c r="B106" s="120">
        <v>2.8134838196032202E-3</v>
      </c>
      <c r="C106" s="215">
        <f t="shared" si="1"/>
        <v>4.9751243781094509E-3</v>
      </c>
      <c r="D106" t="s">
        <v>0</v>
      </c>
    </row>
    <row r="107" spans="1:4" x14ac:dyDescent="0.25">
      <c r="A107">
        <v>106</v>
      </c>
      <c r="B107" s="120">
        <v>2.713956163343037E-3</v>
      </c>
      <c r="C107" s="215">
        <f t="shared" si="1"/>
        <v>4.9751243781094509E-3</v>
      </c>
      <c r="D107" t="s">
        <v>0</v>
      </c>
    </row>
    <row r="108" spans="1:4" x14ac:dyDescent="0.25">
      <c r="A108">
        <v>107</v>
      </c>
      <c r="B108" s="120">
        <v>2.6796669280809674E-3</v>
      </c>
      <c r="C108" s="215">
        <f t="shared" si="1"/>
        <v>4.9751243781094509E-3</v>
      </c>
      <c r="D108" t="s">
        <v>0</v>
      </c>
    </row>
    <row r="109" spans="1:4" x14ac:dyDescent="0.25">
      <c r="A109">
        <v>108</v>
      </c>
      <c r="B109" s="120">
        <v>2.6510986745924962E-3</v>
      </c>
      <c r="C109" s="215">
        <f t="shared" si="1"/>
        <v>4.9751243781094509E-3</v>
      </c>
      <c r="D109" t="s">
        <v>0</v>
      </c>
    </row>
    <row r="110" spans="1:4" x14ac:dyDescent="0.25">
      <c r="A110">
        <v>109</v>
      </c>
      <c r="B110" s="120">
        <v>2.6461835949039068E-3</v>
      </c>
      <c r="C110" s="215">
        <f t="shared" si="1"/>
        <v>4.9751243781094509E-3</v>
      </c>
      <c r="D110" t="s">
        <v>0</v>
      </c>
    </row>
    <row r="111" spans="1:4" x14ac:dyDescent="0.25">
      <c r="A111">
        <v>110</v>
      </c>
      <c r="B111" s="120">
        <v>2.5477842639907771E-3</v>
      </c>
      <c r="C111" s="215">
        <f t="shared" si="1"/>
        <v>4.9751243781094509E-3</v>
      </c>
      <c r="D111" t="s">
        <v>0</v>
      </c>
    </row>
    <row r="112" spans="1:4" x14ac:dyDescent="0.25">
      <c r="A112">
        <v>111</v>
      </c>
      <c r="B112" s="120">
        <v>2.4011727169126291E-3</v>
      </c>
      <c r="C112" s="215">
        <f t="shared" si="1"/>
        <v>4.9751243781094509E-3</v>
      </c>
      <c r="D112" t="s">
        <v>0</v>
      </c>
    </row>
    <row r="113" spans="1:4" x14ac:dyDescent="0.25">
      <c r="A113">
        <v>112</v>
      </c>
      <c r="B113" s="120">
        <v>2.2970995308723443E-3</v>
      </c>
      <c r="C113" s="215">
        <f t="shared" si="1"/>
        <v>4.9751243781094509E-3</v>
      </c>
      <c r="D113" t="s">
        <v>0</v>
      </c>
    </row>
    <row r="114" spans="1:4" x14ac:dyDescent="0.25">
      <c r="A114">
        <v>113</v>
      </c>
      <c r="B114" s="120">
        <v>2.1804501521514677E-3</v>
      </c>
      <c r="C114" s="215">
        <f t="shared" si="1"/>
        <v>4.9751243781094509E-3</v>
      </c>
      <c r="D114" t="s">
        <v>0</v>
      </c>
    </row>
    <row r="115" spans="1:4" x14ac:dyDescent="0.25">
      <c r="A115">
        <v>114</v>
      </c>
      <c r="B115" s="120">
        <v>2.1525158010601043E-3</v>
      </c>
      <c r="C115" s="215">
        <f t="shared" si="1"/>
        <v>4.9751243781094509E-3</v>
      </c>
      <c r="D115" t="s">
        <v>0</v>
      </c>
    </row>
    <row r="116" spans="1:4" x14ac:dyDescent="0.25">
      <c r="A116">
        <v>115</v>
      </c>
      <c r="B116" s="120">
        <v>2.0749072330865175E-3</v>
      </c>
      <c r="C116" s="215">
        <f t="shared" si="1"/>
        <v>4.9751243781094509E-3</v>
      </c>
      <c r="D116" t="s">
        <v>0</v>
      </c>
    </row>
    <row r="117" spans="1:4" x14ac:dyDescent="0.25">
      <c r="A117">
        <v>116</v>
      </c>
      <c r="B117" s="120">
        <v>2.0697183143433217E-3</v>
      </c>
      <c r="C117" s="215">
        <f t="shared" si="1"/>
        <v>4.9751243781094509E-3</v>
      </c>
      <c r="D117" t="s">
        <v>0</v>
      </c>
    </row>
    <row r="118" spans="1:4" x14ac:dyDescent="0.25">
      <c r="A118">
        <v>117</v>
      </c>
      <c r="B118" s="120">
        <v>1.9060237075932489E-3</v>
      </c>
      <c r="C118" s="215">
        <f t="shared" si="1"/>
        <v>4.9751243781094509E-3</v>
      </c>
      <c r="D118" t="s">
        <v>0</v>
      </c>
    </row>
    <row r="119" spans="1:4" x14ac:dyDescent="0.25">
      <c r="A119">
        <v>118</v>
      </c>
      <c r="B119" s="120">
        <v>1.8005989181893109E-3</v>
      </c>
      <c r="C119" s="215">
        <f t="shared" si="1"/>
        <v>4.9751243781094509E-3</v>
      </c>
      <c r="D119" t="s">
        <v>0</v>
      </c>
    </row>
    <row r="120" spans="1:4" x14ac:dyDescent="0.25">
      <c r="A120">
        <v>119</v>
      </c>
      <c r="B120" s="120">
        <v>1.7795385160118196E-3</v>
      </c>
      <c r="C120" s="215">
        <f t="shared" si="1"/>
        <v>4.9751243781094509E-3</v>
      </c>
      <c r="D120" t="s">
        <v>0</v>
      </c>
    </row>
    <row r="121" spans="1:4" x14ac:dyDescent="0.25">
      <c r="A121">
        <v>120</v>
      </c>
      <c r="B121" s="120">
        <v>1.6451045493905145E-3</v>
      </c>
      <c r="C121" s="215">
        <f t="shared" si="1"/>
        <v>4.9751243781094509E-3</v>
      </c>
      <c r="D121" t="s">
        <v>0</v>
      </c>
    </row>
    <row r="122" spans="1:4" x14ac:dyDescent="0.25">
      <c r="A122">
        <v>121</v>
      </c>
      <c r="B122" s="120">
        <v>1.6021119865575009E-3</v>
      </c>
      <c r="C122" s="215">
        <f t="shared" si="1"/>
        <v>4.9751243781094509E-3</v>
      </c>
      <c r="D122" t="s">
        <v>0</v>
      </c>
    </row>
    <row r="123" spans="1:4" x14ac:dyDescent="0.25">
      <c r="A123">
        <v>122</v>
      </c>
      <c r="B123" s="120">
        <v>1.3665707949721002E-3</v>
      </c>
      <c r="C123" s="215">
        <f t="shared" si="1"/>
        <v>4.9751243781094509E-3</v>
      </c>
      <c r="D123" t="s">
        <v>0</v>
      </c>
    </row>
    <row r="124" spans="1:4" x14ac:dyDescent="0.25">
      <c r="A124">
        <v>123</v>
      </c>
      <c r="B124" s="120">
        <v>1.2334755881539413E-3</v>
      </c>
      <c r="C124" s="215">
        <f t="shared" si="1"/>
        <v>4.9751243781094509E-3</v>
      </c>
      <c r="D124" t="s">
        <v>0</v>
      </c>
    </row>
    <row r="125" spans="1:4" x14ac:dyDescent="0.25">
      <c r="A125">
        <v>124</v>
      </c>
      <c r="B125" s="120">
        <v>1.2161443569352075E-3</v>
      </c>
      <c r="C125" s="215">
        <f t="shared" si="1"/>
        <v>4.9751243781094509E-3</v>
      </c>
      <c r="D125" t="s">
        <v>0</v>
      </c>
    </row>
    <row r="126" spans="1:4" x14ac:dyDescent="0.25">
      <c r="A126">
        <v>125</v>
      </c>
      <c r="B126" s="253">
        <v>1.1845293656542976E-3</v>
      </c>
      <c r="C126" s="215">
        <f t="shared" si="1"/>
        <v>4.9751243781094509E-3</v>
      </c>
      <c r="D126" t="s">
        <v>0</v>
      </c>
    </row>
    <row r="127" spans="1:4" x14ac:dyDescent="0.25">
      <c r="A127">
        <v>126</v>
      </c>
      <c r="B127" s="253">
        <v>1.1834435138390112E-3</v>
      </c>
      <c r="C127" s="215">
        <f t="shared" si="1"/>
        <v>4.9751243781094509E-3</v>
      </c>
      <c r="D127" t="s">
        <v>0</v>
      </c>
    </row>
    <row r="128" spans="1:4" x14ac:dyDescent="0.25">
      <c r="A128">
        <v>127</v>
      </c>
      <c r="B128" s="253">
        <v>1.1508091723830057E-3</v>
      </c>
      <c r="C128" s="215">
        <f t="shared" si="1"/>
        <v>4.9751243781094509E-3</v>
      </c>
      <c r="D128" t="s">
        <v>22</v>
      </c>
    </row>
    <row r="129" spans="1:4" x14ac:dyDescent="0.25">
      <c r="A129">
        <v>128</v>
      </c>
      <c r="B129" s="253">
        <v>1.0159195761445207E-3</v>
      </c>
      <c r="C129" s="215">
        <f t="shared" si="1"/>
        <v>4.9751243781094509E-3</v>
      </c>
      <c r="D129" s="295" t="s">
        <v>22</v>
      </c>
    </row>
    <row r="130" spans="1:4" x14ac:dyDescent="0.25">
      <c r="A130">
        <v>129</v>
      </c>
      <c r="B130" s="253">
        <v>9.8710701607583932E-4</v>
      </c>
      <c r="C130" s="215">
        <f t="shared" si="1"/>
        <v>4.9751243781094509E-3</v>
      </c>
      <c r="D130" t="s">
        <v>0</v>
      </c>
    </row>
    <row r="131" spans="1:4" x14ac:dyDescent="0.25">
      <c r="A131">
        <v>130</v>
      </c>
      <c r="B131">
        <v>9.7776974515775719E-4</v>
      </c>
      <c r="C131" s="215">
        <f t="shared" si="1"/>
        <v>4.9751243781094509E-3</v>
      </c>
      <c r="D131" t="s">
        <v>0</v>
      </c>
    </row>
    <row r="132" spans="1:4" x14ac:dyDescent="0.25">
      <c r="A132">
        <v>131</v>
      </c>
      <c r="B132">
        <v>8.7743970954118171E-4</v>
      </c>
      <c r="C132" s="215">
        <f t="shared" ref="C132:C195" si="2">AVERAGE($B$2:$B$203)</f>
        <v>4.9751243781094509E-3</v>
      </c>
      <c r="D132" t="s">
        <v>0</v>
      </c>
    </row>
    <row r="133" spans="1:4" x14ac:dyDescent="0.25">
      <c r="A133">
        <v>132</v>
      </c>
      <c r="B133">
        <v>6.8705800341977645E-4</v>
      </c>
      <c r="C133" s="215">
        <f t="shared" si="2"/>
        <v>4.9751243781094509E-3</v>
      </c>
      <c r="D133" t="s">
        <v>22</v>
      </c>
    </row>
    <row r="134" spans="1:4" x14ac:dyDescent="0.25">
      <c r="A134">
        <v>133</v>
      </c>
      <c r="B134">
        <v>6.1098114967575695E-4</v>
      </c>
      <c r="C134" s="215">
        <f t="shared" si="2"/>
        <v>4.9751243781094509E-3</v>
      </c>
      <c r="D134" t="s">
        <v>0</v>
      </c>
    </row>
    <row r="135" spans="1:4" x14ac:dyDescent="0.25">
      <c r="A135">
        <v>134</v>
      </c>
      <c r="B135">
        <v>6.0880109383079509E-4</v>
      </c>
      <c r="C135" s="215">
        <f t="shared" si="2"/>
        <v>4.9751243781094509E-3</v>
      </c>
      <c r="D135" t="s">
        <v>0</v>
      </c>
    </row>
    <row r="136" spans="1:4" x14ac:dyDescent="0.25">
      <c r="A136">
        <v>135</v>
      </c>
      <c r="B136">
        <v>5.8470717445661046E-4</v>
      </c>
      <c r="C136" s="215">
        <f t="shared" si="2"/>
        <v>4.9751243781094509E-3</v>
      </c>
      <c r="D136" t="s">
        <v>0</v>
      </c>
    </row>
    <row r="137" spans="1:4" x14ac:dyDescent="0.25">
      <c r="A137">
        <v>136</v>
      </c>
      <c r="B137">
        <v>5.4172516658072584E-4</v>
      </c>
      <c r="C137" s="215">
        <f t="shared" si="2"/>
        <v>4.9751243781094509E-3</v>
      </c>
      <c r="D137" t="s">
        <v>0</v>
      </c>
    </row>
    <row r="138" spans="1:4" x14ac:dyDescent="0.25">
      <c r="A138">
        <v>137</v>
      </c>
      <c r="B138">
        <v>5.1475863032430288E-4</v>
      </c>
      <c r="C138" s="215">
        <f t="shared" si="2"/>
        <v>4.9751243781094509E-3</v>
      </c>
      <c r="D138" t="s">
        <v>0</v>
      </c>
    </row>
    <row r="139" spans="1:4" x14ac:dyDescent="0.25">
      <c r="A139">
        <v>138</v>
      </c>
      <c r="B139">
        <v>4.4944863583792422E-4</v>
      </c>
      <c r="C139" s="215">
        <f t="shared" si="2"/>
        <v>4.9751243781094509E-3</v>
      </c>
      <c r="D139" t="s">
        <v>0</v>
      </c>
    </row>
    <row r="140" spans="1:4" x14ac:dyDescent="0.25">
      <c r="A140">
        <v>139</v>
      </c>
      <c r="B140">
        <v>4.4929766848566936E-4</v>
      </c>
      <c r="C140" s="215">
        <f t="shared" si="2"/>
        <v>4.9751243781094509E-3</v>
      </c>
      <c r="D140" t="s">
        <v>0</v>
      </c>
    </row>
    <row r="141" spans="1:4" x14ac:dyDescent="0.25">
      <c r="A141">
        <v>140</v>
      </c>
      <c r="B141">
        <v>4.1196543597449579E-4</v>
      </c>
      <c r="C141" s="215">
        <f t="shared" si="2"/>
        <v>4.9751243781094509E-3</v>
      </c>
      <c r="D141" t="s">
        <v>0</v>
      </c>
    </row>
    <row r="142" spans="1:4" x14ac:dyDescent="0.25">
      <c r="A142">
        <v>141</v>
      </c>
      <c r="B142">
        <v>4.0713183969113583E-4</v>
      </c>
      <c r="C142" s="215">
        <f t="shared" si="2"/>
        <v>4.9751243781094509E-3</v>
      </c>
      <c r="D142" t="s">
        <v>0</v>
      </c>
    </row>
    <row r="143" spans="1:4" x14ac:dyDescent="0.25">
      <c r="A143">
        <v>142</v>
      </c>
      <c r="B143">
        <v>3.9384740829201848E-4</v>
      </c>
      <c r="C143" s="215">
        <f t="shared" si="2"/>
        <v>4.9751243781094509E-3</v>
      </c>
      <c r="D143" t="s">
        <v>0</v>
      </c>
    </row>
    <row r="144" spans="1:4" x14ac:dyDescent="0.25">
      <c r="A144">
        <v>143</v>
      </c>
      <c r="B144">
        <v>3.4211302945093345E-4</v>
      </c>
      <c r="C144" s="215">
        <f t="shared" si="2"/>
        <v>4.9751243781094509E-3</v>
      </c>
      <c r="D144" t="s">
        <v>0</v>
      </c>
    </row>
    <row r="145" spans="1:4" x14ac:dyDescent="0.25">
      <c r="A145">
        <v>144</v>
      </c>
      <c r="B145">
        <v>3.1919983680591622E-4</v>
      </c>
      <c r="C145" s="215">
        <f t="shared" si="2"/>
        <v>4.9751243781094509E-3</v>
      </c>
      <c r="D145" t="s">
        <v>0</v>
      </c>
    </row>
    <row r="146" spans="1:4" x14ac:dyDescent="0.25">
      <c r="A146">
        <v>145</v>
      </c>
      <c r="B146">
        <v>2.7370125900597514E-4</v>
      </c>
      <c r="C146" s="215">
        <f t="shared" si="2"/>
        <v>4.9751243781094509E-3</v>
      </c>
      <c r="D146" t="s">
        <v>0</v>
      </c>
    </row>
    <row r="147" spans="1:4" x14ac:dyDescent="0.25">
      <c r="A147">
        <v>146</v>
      </c>
      <c r="B147">
        <v>2.6350839084243922E-4</v>
      </c>
      <c r="C147" s="215">
        <f t="shared" si="2"/>
        <v>4.9751243781094509E-3</v>
      </c>
      <c r="D147" t="s">
        <v>0</v>
      </c>
    </row>
    <row r="148" spans="1:4" x14ac:dyDescent="0.25">
      <c r="A148">
        <v>147</v>
      </c>
      <c r="B148">
        <v>2.5486115427478213E-4</v>
      </c>
      <c r="C148" s="215">
        <f t="shared" si="2"/>
        <v>4.9751243781094509E-3</v>
      </c>
      <c r="D148" t="s">
        <v>0</v>
      </c>
    </row>
    <row r="149" spans="1:4" x14ac:dyDescent="0.25">
      <c r="A149">
        <v>148</v>
      </c>
      <c r="B149">
        <v>2.5108296897734505E-4</v>
      </c>
      <c r="C149" s="215">
        <f t="shared" si="2"/>
        <v>4.9751243781094509E-3</v>
      </c>
      <c r="D149" t="s">
        <v>0</v>
      </c>
    </row>
    <row r="150" spans="1:4" x14ac:dyDescent="0.25">
      <c r="A150">
        <v>149</v>
      </c>
      <c r="B150">
        <v>2.4256813271656685E-4</v>
      </c>
      <c r="C150" s="215">
        <f t="shared" si="2"/>
        <v>4.9751243781094509E-3</v>
      </c>
      <c r="D150" t="s">
        <v>0</v>
      </c>
    </row>
    <row r="151" spans="1:4" x14ac:dyDescent="0.25">
      <c r="A151">
        <v>150</v>
      </c>
      <c r="B151">
        <v>2.2142519471729996E-4</v>
      </c>
      <c r="C151" s="215">
        <f t="shared" si="2"/>
        <v>4.9751243781094509E-3</v>
      </c>
      <c r="D151" t="s">
        <v>0</v>
      </c>
    </row>
    <row r="152" spans="1:4" x14ac:dyDescent="0.25">
      <c r="A152">
        <v>151</v>
      </c>
      <c r="B152">
        <v>2.1357628362057244E-4</v>
      </c>
      <c r="C152" s="215">
        <f t="shared" si="2"/>
        <v>4.9751243781094509E-3</v>
      </c>
      <c r="D152" t="s">
        <v>0</v>
      </c>
    </row>
    <row r="153" spans="1:4" x14ac:dyDescent="0.25">
      <c r="A153">
        <v>152</v>
      </c>
      <c r="B153">
        <v>2.0004548913559538E-4</v>
      </c>
      <c r="C153" s="215">
        <f t="shared" si="2"/>
        <v>4.9751243781094509E-3</v>
      </c>
      <c r="D153" t="s">
        <v>0</v>
      </c>
    </row>
    <row r="154" spans="1:4" x14ac:dyDescent="0.25">
      <c r="A154">
        <v>153</v>
      </c>
      <c r="B154">
        <v>1.9897338344245028E-4</v>
      </c>
      <c r="C154" s="215">
        <f t="shared" si="2"/>
        <v>4.9751243781094509E-3</v>
      </c>
      <c r="D154" t="s">
        <v>0</v>
      </c>
    </row>
    <row r="155" spans="1:4" x14ac:dyDescent="0.25">
      <c r="A155">
        <v>154</v>
      </c>
      <c r="B155">
        <v>1.9333374608214679E-4</v>
      </c>
      <c r="C155" s="215">
        <f t="shared" si="2"/>
        <v>4.9751243781094509E-3</v>
      </c>
      <c r="D155" t="s">
        <v>0</v>
      </c>
    </row>
    <row r="156" spans="1:4" x14ac:dyDescent="0.25">
      <c r="A156">
        <v>155</v>
      </c>
      <c r="B156">
        <v>1.8282883540970011E-4</v>
      </c>
      <c r="C156" s="215">
        <f t="shared" si="2"/>
        <v>4.9751243781094509E-3</v>
      </c>
      <c r="D156" t="s">
        <v>0</v>
      </c>
    </row>
    <row r="157" spans="1:4" x14ac:dyDescent="0.25">
      <c r="A157">
        <v>156</v>
      </c>
      <c r="B157">
        <v>1.4719652638100125E-4</v>
      </c>
      <c r="C157" s="215">
        <f t="shared" si="2"/>
        <v>4.9751243781094509E-3</v>
      </c>
      <c r="D157" t="s">
        <v>0</v>
      </c>
    </row>
    <row r="158" spans="1:4" x14ac:dyDescent="0.25">
      <c r="A158">
        <v>157</v>
      </c>
      <c r="B158">
        <v>1.4025003909898376E-4</v>
      </c>
      <c r="C158" s="215">
        <f t="shared" si="2"/>
        <v>4.9751243781094509E-3</v>
      </c>
      <c r="D158" t="s">
        <v>0</v>
      </c>
    </row>
    <row r="159" spans="1:4" x14ac:dyDescent="0.25">
      <c r="A159">
        <v>158</v>
      </c>
      <c r="B159">
        <v>1.3996543887037646E-4</v>
      </c>
      <c r="C159" s="215">
        <f t="shared" si="2"/>
        <v>4.9751243781094509E-3</v>
      </c>
      <c r="D159" t="s">
        <v>0</v>
      </c>
    </row>
    <row r="160" spans="1:4" x14ac:dyDescent="0.25">
      <c r="A160">
        <v>159</v>
      </c>
      <c r="B160">
        <v>1.3730853781448554E-4</v>
      </c>
      <c r="C160" s="215">
        <f t="shared" si="2"/>
        <v>4.9751243781094509E-3</v>
      </c>
      <c r="D160" t="s">
        <v>0</v>
      </c>
    </row>
    <row r="161" spans="1:4" x14ac:dyDescent="0.25">
      <c r="A161">
        <v>160</v>
      </c>
      <c r="B161">
        <v>1.3502430368333087E-4</v>
      </c>
      <c r="C161" s="215">
        <f t="shared" si="2"/>
        <v>4.9751243781094509E-3</v>
      </c>
      <c r="D161" t="s">
        <v>0</v>
      </c>
    </row>
    <row r="162" spans="1:4" x14ac:dyDescent="0.25">
      <c r="A162">
        <v>161</v>
      </c>
      <c r="B162">
        <v>1.2915618166881306E-4</v>
      </c>
      <c r="C162" s="215">
        <f t="shared" si="2"/>
        <v>4.9751243781094509E-3</v>
      </c>
      <c r="D162" t="s">
        <v>0</v>
      </c>
    </row>
    <row r="163" spans="1:4" x14ac:dyDescent="0.25">
      <c r="A163">
        <v>162</v>
      </c>
      <c r="B163">
        <v>1.2416608113498395E-4</v>
      </c>
      <c r="C163" s="215">
        <f t="shared" si="2"/>
        <v>4.9751243781094509E-3</v>
      </c>
      <c r="D163" t="s">
        <v>0</v>
      </c>
    </row>
    <row r="164" spans="1:4" x14ac:dyDescent="0.25">
      <c r="A164">
        <v>163</v>
      </c>
      <c r="B164">
        <v>1.236892848004802E-4</v>
      </c>
      <c r="C164" s="215">
        <f t="shared" si="2"/>
        <v>4.9751243781094509E-3</v>
      </c>
      <c r="D164" t="s">
        <v>0</v>
      </c>
    </row>
    <row r="165" spans="1:4" x14ac:dyDescent="0.25">
      <c r="A165">
        <v>164</v>
      </c>
      <c r="B165">
        <v>1.1004579644682239E-4</v>
      </c>
      <c r="C165" s="215">
        <f t="shared" si="2"/>
        <v>4.9751243781094509E-3</v>
      </c>
      <c r="D165" t="s">
        <v>0</v>
      </c>
    </row>
    <row r="166" spans="1:4" x14ac:dyDescent="0.25">
      <c r="A166">
        <v>165</v>
      </c>
      <c r="B166">
        <v>1.0686869744400136E-4</v>
      </c>
      <c r="C166" s="215">
        <f t="shared" si="2"/>
        <v>4.9751243781094509E-3</v>
      </c>
      <c r="D166" t="s">
        <v>0</v>
      </c>
    </row>
    <row r="167" spans="1:4" x14ac:dyDescent="0.25">
      <c r="A167">
        <v>166</v>
      </c>
      <c r="B167">
        <v>1.0489848001900734E-4</v>
      </c>
      <c r="C167" s="215">
        <f t="shared" si="2"/>
        <v>4.9751243781094509E-3</v>
      </c>
      <c r="D167" t="s">
        <v>0</v>
      </c>
    </row>
    <row r="168" spans="1:4" x14ac:dyDescent="0.25">
      <c r="A168">
        <v>167</v>
      </c>
      <c r="B168">
        <v>1.0443373857403633E-4</v>
      </c>
      <c r="C168" s="215">
        <f t="shared" si="2"/>
        <v>4.9751243781094509E-3</v>
      </c>
      <c r="D168" t="s">
        <v>22</v>
      </c>
    </row>
    <row r="169" spans="1:4" x14ac:dyDescent="0.25">
      <c r="A169">
        <v>168</v>
      </c>
      <c r="B169">
        <v>7.1963977090625574E-5</v>
      </c>
      <c r="C169" s="215">
        <f t="shared" si="2"/>
        <v>4.9751243781094509E-3</v>
      </c>
      <c r="D169" t="s">
        <v>0</v>
      </c>
    </row>
    <row r="170" spans="1:4" x14ac:dyDescent="0.25">
      <c r="A170">
        <v>169</v>
      </c>
      <c r="B170">
        <v>7.1029331197009651E-5</v>
      </c>
      <c r="C170" s="215">
        <f t="shared" si="2"/>
        <v>4.9751243781094509E-3</v>
      </c>
      <c r="D170" t="s">
        <v>0</v>
      </c>
    </row>
    <row r="171" spans="1:4" x14ac:dyDescent="0.25">
      <c r="A171">
        <v>170</v>
      </c>
      <c r="B171">
        <v>6.9025732300064416E-5</v>
      </c>
      <c r="C171" s="215">
        <f t="shared" si="2"/>
        <v>4.9751243781094509E-3</v>
      </c>
      <c r="D171" t="s">
        <v>0</v>
      </c>
    </row>
    <row r="172" spans="1:4" x14ac:dyDescent="0.25">
      <c r="A172">
        <v>171</v>
      </c>
      <c r="B172">
        <v>6.6173303165213058E-5</v>
      </c>
      <c r="C172" s="215">
        <f t="shared" si="2"/>
        <v>4.9751243781094509E-3</v>
      </c>
      <c r="D172" t="s">
        <v>0</v>
      </c>
    </row>
    <row r="173" spans="1:4" x14ac:dyDescent="0.25">
      <c r="A173">
        <v>172</v>
      </c>
      <c r="B173">
        <v>5.5899340786949375E-5</v>
      </c>
      <c r="C173" s="215">
        <f t="shared" si="2"/>
        <v>4.9751243781094509E-3</v>
      </c>
      <c r="D173" t="s">
        <v>0</v>
      </c>
    </row>
    <row r="174" spans="1:4" x14ac:dyDescent="0.25">
      <c r="A174">
        <v>173</v>
      </c>
      <c r="B174">
        <v>5.1785610338711489E-5</v>
      </c>
      <c r="C174" s="215">
        <f t="shared" si="2"/>
        <v>4.9751243781094509E-3</v>
      </c>
      <c r="D174" t="s">
        <v>0</v>
      </c>
    </row>
    <row r="175" spans="1:4" x14ac:dyDescent="0.25">
      <c r="A175">
        <v>174</v>
      </c>
      <c r="B175">
        <v>5.1568403245883209E-5</v>
      </c>
      <c r="C175" s="215">
        <f t="shared" si="2"/>
        <v>4.9751243781094509E-3</v>
      </c>
      <c r="D175" t="s">
        <v>0</v>
      </c>
    </row>
    <row r="176" spans="1:4" x14ac:dyDescent="0.25">
      <c r="A176">
        <v>175</v>
      </c>
      <c r="B176">
        <v>4.9573788584415942E-5</v>
      </c>
      <c r="C176" s="215">
        <f t="shared" si="2"/>
        <v>4.9751243781094509E-3</v>
      </c>
      <c r="D176" t="s">
        <v>0</v>
      </c>
    </row>
    <row r="177" spans="1:4" x14ac:dyDescent="0.25">
      <c r="A177">
        <v>176</v>
      </c>
      <c r="B177">
        <v>4.8646941919557083E-5</v>
      </c>
      <c r="C177" s="215">
        <f t="shared" si="2"/>
        <v>4.9751243781094509E-3</v>
      </c>
      <c r="D177" t="s">
        <v>0</v>
      </c>
    </row>
    <row r="178" spans="1:4" x14ac:dyDescent="0.25">
      <c r="A178">
        <v>177</v>
      </c>
      <c r="B178">
        <v>4.4789283016749116E-5</v>
      </c>
      <c r="C178" s="215">
        <f t="shared" si="2"/>
        <v>4.9751243781094509E-3</v>
      </c>
      <c r="D178" t="s">
        <v>0</v>
      </c>
    </row>
    <row r="179" spans="1:4" x14ac:dyDescent="0.25">
      <c r="A179">
        <v>178</v>
      </c>
      <c r="B179">
        <v>4.3537711182550642E-5</v>
      </c>
      <c r="C179" s="215">
        <f t="shared" si="2"/>
        <v>4.9751243781094509E-3</v>
      </c>
      <c r="D179" t="s">
        <v>0</v>
      </c>
    </row>
    <row r="180" spans="1:4" x14ac:dyDescent="0.25">
      <c r="A180">
        <v>179</v>
      </c>
      <c r="B180">
        <v>4.1990928478682653E-5</v>
      </c>
      <c r="C180" s="215">
        <f t="shared" si="2"/>
        <v>4.9751243781094509E-3</v>
      </c>
      <c r="D180" t="s">
        <v>0</v>
      </c>
    </row>
    <row r="181" spans="1:4" x14ac:dyDescent="0.25">
      <c r="A181">
        <v>180</v>
      </c>
      <c r="B181">
        <v>4.021427606369372E-5</v>
      </c>
      <c r="C181" s="215">
        <f t="shared" si="2"/>
        <v>4.9751243781094509E-3</v>
      </c>
      <c r="D181" t="s">
        <v>0</v>
      </c>
    </row>
    <row r="182" spans="1:4" x14ac:dyDescent="0.25">
      <c r="A182">
        <v>181</v>
      </c>
      <c r="B182">
        <v>3.57033970489855E-5</v>
      </c>
      <c r="C182" s="215">
        <f t="shared" si="2"/>
        <v>4.9751243781094509E-3</v>
      </c>
      <c r="D182" t="s">
        <v>0</v>
      </c>
    </row>
    <row r="183" spans="1:4" x14ac:dyDescent="0.25">
      <c r="A183">
        <v>182</v>
      </c>
      <c r="B183">
        <v>3.3837379770206766E-5</v>
      </c>
      <c r="C183" s="215">
        <f t="shared" si="2"/>
        <v>4.9751243781094509E-3</v>
      </c>
      <c r="D183" t="s">
        <v>0</v>
      </c>
    </row>
    <row r="184" spans="1:4" x14ac:dyDescent="0.25">
      <c r="A184">
        <v>183</v>
      </c>
      <c r="B184">
        <v>3.3168590878083439E-5</v>
      </c>
      <c r="C184" s="215">
        <f t="shared" si="2"/>
        <v>4.9751243781094509E-3</v>
      </c>
      <c r="D184" t="s">
        <v>0</v>
      </c>
    </row>
    <row r="185" spans="1:4" x14ac:dyDescent="0.25">
      <c r="A185">
        <v>184</v>
      </c>
      <c r="B185">
        <v>2.9786196238130884E-5</v>
      </c>
      <c r="C185" s="215">
        <f t="shared" si="2"/>
        <v>4.9751243781094509E-3</v>
      </c>
      <c r="D185" t="s">
        <v>0</v>
      </c>
    </row>
    <row r="186" spans="1:4" x14ac:dyDescent="0.25">
      <c r="A186">
        <v>185</v>
      </c>
      <c r="B186">
        <v>2.9487795618432913E-5</v>
      </c>
      <c r="C186" s="215">
        <f t="shared" si="2"/>
        <v>4.9751243781094509E-3</v>
      </c>
      <c r="D186" t="s">
        <v>0</v>
      </c>
    </row>
    <row r="187" spans="1:4" x14ac:dyDescent="0.25">
      <c r="A187">
        <v>186</v>
      </c>
      <c r="B187">
        <v>2.8565519387390181E-5</v>
      </c>
      <c r="C187" s="215">
        <f t="shared" si="2"/>
        <v>4.9751243781094509E-3</v>
      </c>
      <c r="D187" t="s">
        <v>0</v>
      </c>
    </row>
    <row r="188" spans="1:4" x14ac:dyDescent="0.25">
      <c r="A188">
        <v>187</v>
      </c>
      <c r="B188">
        <v>2.7905045311209616E-5</v>
      </c>
      <c r="C188" s="215">
        <f t="shared" si="2"/>
        <v>4.9751243781094509E-3</v>
      </c>
      <c r="D188" t="s">
        <v>0</v>
      </c>
    </row>
    <row r="189" spans="1:4" x14ac:dyDescent="0.25">
      <c r="A189">
        <v>188</v>
      </c>
      <c r="B189">
        <v>1.5594980626555879E-5</v>
      </c>
      <c r="C189" s="215">
        <f t="shared" si="2"/>
        <v>4.9751243781094509E-3</v>
      </c>
      <c r="D189" t="s">
        <v>0</v>
      </c>
    </row>
    <row r="190" spans="1:4" x14ac:dyDescent="0.25">
      <c r="A190">
        <v>189</v>
      </c>
      <c r="B190">
        <v>1.5388713080254792E-5</v>
      </c>
      <c r="C190" s="215">
        <f t="shared" si="2"/>
        <v>4.9751243781094509E-3</v>
      </c>
      <c r="D190" t="s">
        <v>0</v>
      </c>
    </row>
    <row r="191" spans="1:4" x14ac:dyDescent="0.25">
      <c r="A191">
        <v>190</v>
      </c>
      <c r="B191">
        <v>1.3863069748482871E-5</v>
      </c>
      <c r="C191" s="215">
        <f t="shared" si="2"/>
        <v>4.9751243781094509E-3</v>
      </c>
      <c r="D191" t="s">
        <v>0</v>
      </c>
    </row>
    <row r="192" spans="1:4" x14ac:dyDescent="0.25">
      <c r="A192">
        <v>191</v>
      </c>
      <c r="B192">
        <v>1.2997503375131399E-5</v>
      </c>
      <c r="C192" s="215">
        <f t="shared" si="2"/>
        <v>4.9751243781094509E-3</v>
      </c>
      <c r="D192" t="s">
        <v>0</v>
      </c>
    </row>
    <row r="193" spans="1:4" x14ac:dyDescent="0.25">
      <c r="A193">
        <v>192</v>
      </c>
      <c r="B193">
        <v>1.1391878332580339E-5</v>
      </c>
      <c r="C193" s="215">
        <f t="shared" si="2"/>
        <v>4.9751243781094509E-3</v>
      </c>
      <c r="D193" t="s">
        <v>0</v>
      </c>
    </row>
    <row r="194" spans="1:4" x14ac:dyDescent="0.25">
      <c r="A194">
        <v>193</v>
      </c>
      <c r="B194">
        <v>8.6902776151212632E-6</v>
      </c>
      <c r="C194" s="215">
        <f t="shared" si="2"/>
        <v>4.9751243781094509E-3</v>
      </c>
      <c r="D194" t="s">
        <v>0</v>
      </c>
    </row>
    <row r="195" spans="1:4" x14ac:dyDescent="0.25">
      <c r="A195">
        <v>194</v>
      </c>
      <c r="B195">
        <v>8.6404873402441047E-6</v>
      </c>
      <c r="C195" s="215">
        <f t="shared" si="2"/>
        <v>4.9751243781094509E-3</v>
      </c>
      <c r="D195" t="s">
        <v>0</v>
      </c>
    </row>
    <row r="196" spans="1:4" x14ac:dyDescent="0.25">
      <c r="A196">
        <v>195</v>
      </c>
      <c r="B196">
        <v>6.4933118760205351E-6</v>
      </c>
      <c r="C196" s="215">
        <f t="shared" ref="C196:C202" si="3">AVERAGE($B$2:$B$203)</f>
        <v>4.9751243781094509E-3</v>
      </c>
      <c r="D196" t="s">
        <v>0</v>
      </c>
    </row>
    <row r="197" spans="1:4" x14ac:dyDescent="0.25">
      <c r="A197">
        <v>196</v>
      </c>
      <c r="B197">
        <v>5.8556448531297556E-6</v>
      </c>
      <c r="C197" s="215">
        <f t="shared" si="3"/>
        <v>4.9751243781094509E-3</v>
      </c>
      <c r="D197" t="s">
        <v>0</v>
      </c>
    </row>
    <row r="198" spans="1:4" x14ac:dyDescent="0.25">
      <c r="A198">
        <v>197</v>
      </c>
      <c r="B198">
        <v>4.6376463397207115E-6</v>
      </c>
      <c r="C198" s="215">
        <f t="shared" si="3"/>
        <v>4.9751243781094509E-3</v>
      </c>
      <c r="D198" t="s">
        <v>0</v>
      </c>
    </row>
    <row r="199" spans="1:4" x14ac:dyDescent="0.25">
      <c r="A199">
        <v>198</v>
      </c>
      <c r="B199">
        <v>1.3789169055860547E-6</v>
      </c>
      <c r="C199" s="215">
        <f t="shared" si="3"/>
        <v>4.9751243781094509E-3</v>
      </c>
      <c r="D199" t="s">
        <v>0</v>
      </c>
    </row>
    <row r="200" spans="1:4" x14ac:dyDescent="0.25">
      <c r="A200">
        <v>199</v>
      </c>
      <c r="B200">
        <v>1.2717519723324345E-6</v>
      </c>
      <c r="C200" s="215">
        <f t="shared" si="3"/>
        <v>4.9751243781094509E-3</v>
      </c>
      <c r="D200" t="s">
        <v>0</v>
      </c>
    </row>
    <row r="201" spans="1:4" x14ac:dyDescent="0.25">
      <c r="A201">
        <v>200</v>
      </c>
      <c r="B201">
        <v>4.8482166681834344E-7</v>
      </c>
      <c r="C201" s="215">
        <f t="shared" si="3"/>
        <v>4.9751243781094509E-3</v>
      </c>
      <c r="D201" t="s">
        <v>0</v>
      </c>
    </row>
    <row r="202" spans="1:4" x14ac:dyDescent="0.25">
      <c r="A202">
        <v>201</v>
      </c>
      <c r="B202">
        <v>3.3178941186481388E-7</v>
      </c>
      <c r="C202" s="215">
        <f t="shared" si="3"/>
        <v>4.9751243781094509E-3</v>
      </c>
      <c r="D202" t="s">
        <v>0</v>
      </c>
    </row>
    <row r="203" spans="1:4" x14ac:dyDescent="0.25">
      <c r="C203" s="215"/>
    </row>
    <row r="251" spans="1:2" ht="21" x14ac:dyDescent="0.35">
      <c r="A251" s="101" t="s">
        <v>34</v>
      </c>
      <c r="B251" s="152">
        <f>'Credit Risk Tables'!D6</f>
        <v>0.74184585080773002</v>
      </c>
    </row>
    <row r="252" spans="1:2" ht="21" x14ac:dyDescent="0.35">
      <c r="A252" s="101" t="s">
        <v>35</v>
      </c>
      <c r="B252" s="152">
        <f>'Credit Risk Tables'!D5</f>
        <v>0.14052368340793228</v>
      </c>
    </row>
    <row r="253" spans="1:2" ht="21" x14ac:dyDescent="0.35">
      <c r="A253" s="101" t="s">
        <v>204</v>
      </c>
      <c r="B253" s="152">
        <f>'Credit Risk Tables'!D7</f>
        <v>3.6246288637051309E-2</v>
      </c>
    </row>
    <row r="254" spans="1:2" ht="21" x14ac:dyDescent="0.35">
      <c r="A254" s="101" t="s">
        <v>33</v>
      </c>
      <c r="B254" s="153">
        <f>'Credit Risk Tables'!D8</f>
        <v>8.6188003814129888E-2</v>
      </c>
    </row>
    <row r="255" spans="1:2" ht="21" x14ac:dyDescent="0.35">
      <c r="A255" s="101" t="s">
        <v>85</v>
      </c>
      <c r="B255" s="1">
        <f>'Credit Risk Tables'!D10</f>
        <v>1.0547925554549654E-3</v>
      </c>
    </row>
    <row r="257" spans="1:14" x14ac:dyDescent="0.25">
      <c r="A257" s="2" t="s">
        <v>34</v>
      </c>
    </row>
    <row r="258" spans="1:14" x14ac:dyDescent="0.25">
      <c r="A258" s="2" t="s">
        <v>35</v>
      </c>
    </row>
    <row r="259" spans="1:14" x14ac:dyDescent="0.25">
      <c r="A259" s="2" t="s">
        <v>132</v>
      </c>
    </row>
    <row r="260" spans="1:14" x14ac:dyDescent="0.25">
      <c r="A260" s="2" t="s">
        <v>131</v>
      </c>
    </row>
    <row r="270" spans="1:14" ht="16.5" thickBot="1" x14ac:dyDescent="0.3">
      <c r="M270" s="90"/>
      <c r="N270" s="46"/>
    </row>
    <row r="271" spans="1:14" ht="16.5" thickTop="1" x14ac:dyDescent="0.25">
      <c r="M271" s="23"/>
      <c r="N271" s="39"/>
    </row>
    <row r="272" spans="1:14" x14ac:dyDescent="0.25">
      <c r="M272" s="23"/>
      <c r="N272" s="39"/>
    </row>
    <row r="273" spans="1:14" x14ac:dyDescent="0.25">
      <c r="M273" s="106"/>
      <c r="N273" s="107"/>
    </row>
    <row r="281" spans="1:14" x14ac:dyDescent="0.25">
      <c r="A281" t="s">
        <v>45</v>
      </c>
      <c r="B281" s="2" t="s">
        <v>64</v>
      </c>
      <c r="C281" t="s">
        <v>65</v>
      </c>
    </row>
    <row r="282" spans="1:14" x14ac:dyDescent="0.25">
      <c r="A282">
        <v>1</v>
      </c>
      <c r="B282" t="s">
        <v>117</v>
      </c>
      <c r="C282" s="84">
        <v>0.52300000000000002</v>
      </c>
      <c r="D282" s="84"/>
      <c r="E282" s="84"/>
      <c r="F282">
        <f>C282/42</f>
        <v>1.2452380952380953E-2</v>
      </c>
    </row>
    <row r="283" spans="1:14" x14ac:dyDescent="0.25">
      <c r="A283">
        <v>2</v>
      </c>
      <c r="B283" t="s">
        <v>118</v>
      </c>
      <c r="C283" s="84">
        <v>5.6000000000000001E-2</v>
      </c>
      <c r="D283" s="84"/>
      <c r="E283" s="84"/>
      <c r="F283">
        <f>C283/42</f>
        <v>1.3333333333333333E-3</v>
      </c>
    </row>
    <row r="284" spans="1:14" x14ac:dyDescent="0.25">
      <c r="A284">
        <v>3</v>
      </c>
      <c r="B284" t="s">
        <v>119</v>
      </c>
      <c r="C284" s="121">
        <v>0.27200000000000002</v>
      </c>
      <c r="D284" s="84"/>
      <c r="E284" s="84"/>
    </row>
    <row r="285" spans="1:14" x14ac:dyDescent="0.25">
      <c r="A285">
        <v>4</v>
      </c>
      <c r="B285" t="s">
        <v>120</v>
      </c>
      <c r="C285" s="84">
        <v>0.14799999999999999</v>
      </c>
      <c r="D285" s="84"/>
      <c r="E285" s="84"/>
      <c r="F285">
        <f>C285/42</f>
        <v>3.5238095238095237E-3</v>
      </c>
    </row>
    <row r="286" spans="1:14" x14ac:dyDescent="0.25">
      <c r="A286">
        <v>5</v>
      </c>
      <c r="B286" t="s">
        <v>121</v>
      </c>
      <c r="C286" s="86">
        <v>0</v>
      </c>
      <c r="D286" s="84"/>
      <c r="E286" s="84"/>
    </row>
    <row r="293" spans="6:17" x14ac:dyDescent="0.25">
      <c r="F293">
        <v>1</v>
      </c>
      <c r="G293">
        <v>6</v>
      </c>
      <c r="H293" t="s">
        <v>22</v>
      </c>
      <c r="I293" t="s">
        <v>46</v>
      </c>
      <c r="J293" t="s">
        <v>47</v>
      </c>
      <c r="K293" t="s">
        <v>48</v>
      </c>
      <c r="L293" t="e">
        <v>#VALUE!</v>
      </c>
      <c r="M293">
        <v>1</v>
      </c>
      <c r="N293">
        <v>38275000</v>
      </c>
      <c r="O293">
        <v>0</v>
      </c>
      <c r="P293">
        <v>2272578.12</v>
      </c>
      <c r="Q293">
        <f>P293/$P$315</f>
        <v>2.3417639109705284E-2</v>
      </c>
    </row>
    <row r="294" spans="6:17" x14ac:dyDescent="0.25">
      <c r="F294">
        <v>2</v>
      </c>
      <c r="G294">
        <v>5</v>
      </c>
      <c r="H294" t="s">
        <v>22</v>
      </c>
      <c r="I294" t="s">
        <v>23</v>
      </c>
      <c r="J294" t="s">
        <v>25</v>
      </c>
      <c r="K294" t="s">
        <v>24</v>
      </c>
      <c r="L294" t="e">
        <v>#VALUE!</v>
      </c>
      <c r="M294">
        <v>0.5130001998</v>
      </c>
      <c r="N294">
        <v>1539000.5989999999</v>
      </c>
      <c r="O294">
        <v>0</v>
      </c>
      <c r="P294">
        <v>1267751.74</v>
      </c>
      <c r="Q294">
        <f t="shared" ref="Q294:Q314" si="4">P294/$P$315</f>
        <v>1.3063468519190409E-2</v>
      </c>
    </row>
    <row r="295" spans="6:17" x14ac:dyDescent="0.25">
      <c r="F295">
        <v>3</v>
      </c>
      <c r="G295">
        <v>15</v>
      </c>
      <c r="H295" t="s">
        <v>0</v>
      </c>
      <c r="I295" t="s">
        <v>1</v>
      </c>
      <c r="J295" t="s">
        <v>49</v>
      </c>
      <c r="K295" t="s">
        <v>50</v>
      </c>
      <c r="L295" t="e">
        <v>#VALUE!</v>
      </c>
      <c r="M295">
        <v>1</v>
      </c>
      <c r="N295">
        <v>3500000</v>
      </c>
      <c r="O295">
        <v>0</v>
      </c>
      <c r="P295">
        <v>2623110.1800000002</v>
      </c>
      <c r="Q295">
        <f t="shared" si="4"/>
        <v>2.7029674799576998E-2</v>
      </c>
    </row>
    <row r="296" spans="6:17" x14ac:dyDescent="0.25">
      <c r="F296">
        <v>4</v>
      </c>
      <c r="G296">
        <v>18</v>
      </c>
      <c r="H296" t="s">
        <v>0</v>
      </c>
      <c r="I296" t="s">
        <v>1</v>
      </c>
      <c r="J296" t="s">
        <v>3</v>
      </c>
      <c r="K296" t="s">
        <v>2</v>
      </c>
      <c r="L296" t="e">
        <v>#VALUE!</v>
      </c>
      <c r="M296">
        <v>1</v>
      </c>
      <c r="N296">
        <v>4000000</v>
      </c>
      <c r="O296">
        <v>0</v>
      </c>
      <c r="P296">
        <v>1730000</v>
      </c>
      <c r="Q296">
        <f t="shared" si="4"/>
        <v>1.7826676805191691E-2</v>
      </c>
    </row>
    <row r="297" spans="6:17" x14ac:dyDescent="0.25">
      <c r="F297">
        <v>5</v>
      </c>
      <c r="G297">
        <v>23</v>
      </c>
      <c r="H297" t="s">
        <v>0</v>
      </c>
      <c r="I297" t="s">
        <v>1</v>
      </c>
      <c r="J297" t="s">
        <v>5</v>
      </c>
      <c r="K297" t="s">
        <v>4</v>
      </c>
      <c r="L297" t="e">
        <v>#VALUE!</v>
      </c>
      <c r="M297">
        <v>1</v>
      </c>
      <c r="N297">
        <v>5425000</v>
      </c>
      <c r="O297">
        <v>0</v>
      </c>
      <c r="P297">
        <v>3149890.62</v>
      </c>
      <c r="Q297">
        <f t="shared" si="4"/>
        <v>3.2457850898523051E-2</v>
      </c>
    </row>
    <row r="298" spans="6:17" x14ac:dyDescent="0.25">
      <c r="F298">
        <v>6</v>
      </c>
      <c r="G298">
        <v>22</v>
      </c>
      <c r="H298" t="s">
        <v>0</v>
      </c>
      <c r="I298" t="s">
        <v>1</v>
      </c>
      <c r="J298" t="s">
        <v>7</v>
      </c>
      <c r="K298" t="s">
        <v>6</v>
      </c>
      <c r="L298" t="e">
        <v>#VALUE!</v>
      </c>
      <c r="M298">
        <v>1</v>
      </c>
      <c r="N298">
        <v>3000000</v>
      </c>
      <c r="O298">
        <v>0</v>
      </c>
      <c r="P298">
        <v>2281875</v>
      </c>
      <c r="Q298">
        <f t="shared" si="4"/>
        <v>2.351343822823514E-2</v>
      </c>
    </row>
    <row r="299" spans="6:17" x14ac:dyDescent="0.25">
      <c r="F299">
        <v>7</v>
      </c>
      <c r="G299">
        <v>25</v>
      </c>
      <c r="H299" t="s">
        <v>0</v>
      </c>
      <c r="I299" t="s">
        <v>1</v>
      </c>
      <c r="J299" t="s">
        <v>9</v>
      </c>
      <c r="K299" t="s">
        <v>8</v>
      </c>
      <c r="L299" t="e">
        <v>#VALUE!</v>
      </c>
      <c r="M299">
        <v>1</v>
      </c>
      <c r="N299">
        <v>3531000</v>
      </c>
      <c r="O299">
        <v>0</v>
      </c>
      <c r="P299">
        <v>2815972.5</v>
      </c>
      <c r="Q299">
        <f t="shared" si="4"/>
        <v>2.9017012514339687E-2</v>
      </c>
    </row>
    <row r="300" spans="6:17" x14ac:dyDescent="0.25">
      <c r="F300">
        <v>8</v>
      </c>
      <c r="G300">
        <v>28</v>
      </c>
      <c r="H300" t="s">
        <v>0</v>
      </c>
      <c r="I300" t="s">
        <v>1</v>
      </c>
      <c r="J300" t="s">
        <v>51</v>
      </c>
      <c r="K300" t="s">
        <v>52</v>
      </c>
      <c r="L300" t="e">
        <v>#VALUE!</v>
      </c>
      <c r="M300">
        <v>1</v>
      </c>
      <c r="N300">
        <v>3000000</v>
      </c>
      <c r="O300">
        <v>0</v>
      </c>
      <c r="P300">
        <v>2118549.6</v>
      </c>
      <c r="Q300">
        <f t="shared" si="4"/>
        <v>2.1830461858363084E-2</v>
      </c>
    </row>
    <row r="301" spans="6:17" x14ac:dyDescent="0.25">
      <c r="F301">
        <v>9</v>
      </c>
      <c r="G301">
        <v>30</v>
      </c>
      <c r="H301" t="s">
        <v>0</v>
      </c>
      <c r="I301" t="s">
        <v>1</v>
      </c>
      <c r="J301" t="s">
        <v>11</v>
      </c>
      <c r="K301" t="s">
        <v>10</v>
      </c>
      <c r="L301" t="e">
        <v>#VALUE!</v>
      </c>
      <c r="M301">
        <v>1</v>
      </c>
      <c r="N301">
        <v>3000000</v>
      </c>
      <c r="O301">
        <v>0</v>
      </c>
      <c r="P301">
        <v>1815000</v>
      </c>
      <c r="Q301">
        <f t="shared" si="4"/>
        <v>1.8702553989261805E-2</v>
      </c>
    </row>
    <row r="302" spans="6:17" x14ac:dyDescent="0.25">
      <c r="F302">
        <v>10</v>
      </c>
      <c r="G302">
        <v>13</v>
      </c>
      <c r="H302" t="s">
        <v>0</v>
      </c>
      <c r="I302" t="s">
        <v>1</v>
      </c>
      <c r="J302" t="s">
        <v>53</v>
      </c>
      <c r="K302" t="s">
        <v>54</v>
      </c>
      <c r="L302" t="e">
        <v>#VALUE!</v>
      </c>
      <c r="M302">
        <v>1</v>
      </c>
      <c r="N302">
        <v>5750000</v>
      </c>
      <c r="O302">
        <v>0</v>
      </c>
      <c r="P302">
        <v>3708750</v>
      </c>
      <c r="Q302">
        <f t="shared" si="4"/>
        <v>3.8216582428470917E-2</v>
      </c>
    </row>
    <row r="303" spans="6:17" x14ac:dyDescent="0.25">
      <c r="F303">
        <v>11</v>
      </c>
      <c r="G303">
        <v>17</v>
      </c>
      <c r="H303" t="s">
        <v>0</v>
      </c>
      <c r="I303" t="s">
        <v>1</v>
      </c>
      <c r="J303" t="s">
        <v>13</v>
      </c>
      <c r="K303" t="s">
        <v>12</v>
      </c>
      <c r="L303" t="e">
        <v>#VALUE!</v>
      </c>
      <c r="M303">
        <v>1</v>
      </c>
      <c r="N303">
        <v>1000000</v>
      </c>
      <c r="O303">
        <v>0</v>
      </c>
      <c r="P303">
        <v>756250</v>
      </c>
      <c r="Q303">
        <f t="shared" si="4"/>
        <v>7.792730828859085E-3</v>
      </c>
    </row>
    <row r="304" spans="6:17" x14ac:dyDescent="0.25">
      <c r="F304">
        <v>12</v>
      </c>
      <c r="G304">
        <v>29</v>
      </c>
      <c r="H304" t="s">
        <v>0</v>
      </c>
      <c r="I304" t="s">
        <v>1</v>
      </c>
      <c r="J304" t="s">
        <v>15</v>
      </c>
      <c r="K304" t="s">
        <v>14</v>
      </c>
      <c r="L304" t="e">
        <v>#VALUE!</v>
      </c>
      <c r="M304">
        <v>1</v>
      </c>
      <c r="N304">
        <v>3000000</v>
      </c>
      <c r="O304">
        <v>0</v>
      </c>
      <c r="P304">
        <v>1852500</v>
      </c>
      <c r="Q304">
        <f t="shared" si="4"/>
        <v>1.9088970393998619E-2</v>
      </c>
    </row>
    <row r="305" spans="6:17" x14ac:dyDescent="0.25">
      <c r="F305">
        <v>13</v>
      </c>
      <c r="G305">
        <v>20</v>
      </c>
      <c r="H305" t="s">
        <v>0</v>
      </c>
      <c r="I305" t="s">
        <v>1</v>
      </c>
      <c r="J305" t="s">
        <v>17</v>
      </c>
      <c r="K305" t="s">
        <v>16</v>
      </c>
      <c r="L305" t="e">
        <v>#VALUE!</v>
      </c>
      <c r="M305">
        <v>1</v>
      </c>
      <c r="N305">
        <v>5000000</v>
      </c>
      <c r="O305">
        <v>0</v>
      </c>
      <c r="P305">
        <v>2075000</v>
      </c>
      <c r="Q305">
        <f t="shared" si="4"/>
        <v>2.1381707728770381E-2</v>
      </c>
    </row>
    <row r="306" spans="6:17" x14ac:dyDescent="0.25">
      <c r="F306">
        <v>14</v>
      </c>
      <c r="G306">
        <v>24</v>
      </c>
      <c r="H306" t="s">
        <v>0</v>
      </c>
      <c r="I306" t="s">
        <v>1</v>
      </c>
      <c r="J306" t="s">
        <v>55</v>
      </c>
      <c r="K306" t="s">
        <v>56</v>
      </c>
      <c r="L306" t="e">
        <v>#VALUE!</v>
      </c>
      <c r="M306">
        <v>1</v>
      </c>
      <c r="N306">
        <v>3000000</v>
      </c>
      <c r="O306">
        <v>0</v>
      </c>
      <c r="P306">
        <v>2220129.75</v>
      </c>
      <c r="Q306">
        <f t="shared" si="4"/>
        <v>2.2877188161179784E-2</v>
      </c>
    </row>
    <row r="307" spans="6:17" x14ac:dyDescent="0.25">
      <c r="F307">
        <v>15</v>
      </c>
      <c r="G307">
        <v>27</v>
      </c>
      <c r="H307" t="s">
        <v>0</v>
      </c>
      <c r="I307" t="s">
        <v>1</v>
      </c>
      <c r="J307" t="s">
        <v>19</v>
      </c>
      <c r="K307" t="s">
        <v>18</v>
      </c>
      <c r="L307" t="e">
        <v>#VALUE!</v>
      </c>
      <c r="M307">
        <v>1</v>
      </c>
      <c r="N307">
        <v>2000000</v>
      </c>
      <c r="O307">
        <v>0</v>
      </c>
      <c r="P307">
        <v>1455000</v>
      </c>
      <c r="Q307">
        <f t="shared" si="4"/>
        <v>1.4992956503788388E-2</v>
      </c>
    </row>
    <row r="308" spans="6:17" x14ac:dyDescent="0.25">
      <c r="F308">
        <v>16</v>
      </c>
      <c r="G308">
        <v>11</v>
      </c>
      <c r="H308" t="s">
        <v>0</v>
      </c>
      <c r="I308" t="s">
        <v>1</v>
      </c>
      <c r="J308" t="s">
        <v>57</v>
      </c>
      <c r="K308" t="s">
        <v>58</v>
      </c>
      <c r="L308" t="e">
        <v>#VALUE!</v>
      </c>
      <c r="M308">
        <v>1</v>
      </c>
      <c r="N308">
        <v>4403841</v>
      </c>
      <c r="O308">
        <v>0</v>
      </c>
      <c r="P308">
        <v>3341828.1</v>
      </c>
      <c r="Q308">
        <f t="shared" si="4"/>
        <v>3.4435658657345561E-2</v>
      </c>
    </row>
    <row r="309" spans="6:17" x14ac:dyDescent="0.25">
      <c r="F309">
        <v>17</v>
      </c>
      <c r="G309">
        <v>8</v>
      </c>
      <c r="H309" t="s">
        <v>0</v>
      </c>
      <c r="I309" t="s">
        <v>1</v>
      </c>
      <c r="J309" t="s">
        <v>21</v>
      </c>
      <c r="K309" t="s">
        <v>20</v>
      </c>
      <c r="L309" t="e">
        <v>#VALUE!</v>
      </c>
      <c r="M309">
        <v>1</v>
      </c>
      <c r="N309">
        <v>4200000</v>
      </c>
      <c r="O309">
        <v>0</v>
      </c>
      <c r="P309">
        <v>2908500</v>
      </c>
      <c r="Q309">
        <f t="shared" si="4"/>
        <v>2.9970456351387304E-2</v>
      </c>
    </row>
    <row r="310" spans="6:17" x14ac:dyDescent="0.25">
      <c r="F310">
        <v>18</v>
      </c>
      <c r="G310">
        <v>16</v>
      </c>
      <c r="H310" t="s">
        <v>0</v>
      </c>
      <c r="I310" t="s">
        <v>59</v>
      </c>
      <c r="J310" t="s">
        <v>60</v>
      </c>
      <c r="K310" t="s">
        <v>61</v>
      </c>
      <c r="L310" t="e">
        <v>#VALUE!</v>
      </c>
      <c r="M310">
        <v>1</v>
      </c>
      <c r="N310">
        <v>5000000</v>
      </c>
      <c r="O310">
        <v>0</v>
      </c>
      <c r="P310">
        <v>3140706</v>
      </c>
      <c r="Q310">
        <f t="shared" si="4"/>
        <v>3.2363208556142414E-2</v>
      </c>
    </row>
    <row r="311" spans="6:17" x14ac:dyDescent="0.25">
      <c r="F311">
        <v>19</v>
      </c>
      <c r="G311">
        <v>14</v>
      </c>
      <c r="H311" t="s">
        <v>0</v>
      </c>
      <c r="I311" t="s">
        <v>1</v>
      </c>
      <c r="J311" t="s">
        <v>62</v>
      </c>
      <c r="K311" t="s">
        <v>63</v>
      </c>
      <c r="L311" t="e">
        <v>#VALUE!</v>
      </c>
      <c r="M311">
        <v>1</v>
      </c>
      <c r="N311">
        <v>2824000</v>
      </c>
      <c r="O311">
        <v>0</v>
      </c>
      <c r="P311">
        <v>1785684.95</v>
      </c>
      <c r="Q311">
        <f t="shared" si="4"/>
        <v>1.8400478889910338E-2</v>
      </c>
    </row>
    <row r="312" spans="6:17" x14ac:dyDescent="0.25">
      <c r="F312">
        <v>20</v>
      </c>
      <c r="G312">
        <v>19</v>
      </c>
      <c r="H312" t="s">
        <v>0</v>
      </c>
      <c r="I312" t="s">
        <v>1</v>
      </c>
      <c r="J312" t="s">
        <v>27</v>
      </c>
      <c r="K312" t="s">
        <v>26</v>
      </c>
      <c r="L312" t="e">
        <v>#VALUE!</v>
      </c>
      <c r="M312">
        <v>1</v>
      </c>
      <c r="N312">
        <v>3563000</v>
      </c>
      <c r="O312">
        <v>0</v>
      </c>
      <c r="P312">
        <v>1594442.5</v>
      </c>
      <c r="Q312">
        <f t="shared" si="4"/>
        <v>1.6429833024255408E-2</v>
      </c>
    </row>
    <row r="313" spans="6:17" x14ac:dyDescent="0.25">
      <c r="F313">
        <v>21</v>
      </c>
      <c r="G313">
        <v>21</v>
      </c>
      <c r="H313" t="s">
        <v>0</v>
      </c>
      <c r="I313" t="s">
        <v>1</v>
      </c>
      <c r="J313" t="s">
        <v>29</v>
      </c>
      <c r="K313" t="s">
        <v>28</v>
      </c>
      <c r="L313" t="e">
        <v>#VALUE!</v>
      </c>
      <c r="M313">
        <v>1</v>
      </c>
      <c r="N313">
        <v>4674000</v>
      </c>
      <c r="O313">
        <v>0</v>
      </c>
      <c r="P313">
        <v>2009820</v>
      </c>
      <c r="Q313">
        <f t="shared" si="4"/>
        <v>2.0710064495150501E-2</v>
      </c>
    </row>
    <row r="314" spans="6:17" x14ac:dyDescent="0.25">
      <c r="P314">
        <v>50122230.280000001</v>
      </c>
      <c r="Q314">
        <f t="shared" si="4"/>
        <v>0.51648138725835413</v>
      </c>
    </row>
    <row r="315" spans="6:17" x14ac:dyDescent="0.25">
      <c r="P315">
        <f>SUM(P293:P314)</f>
        <v>97045569.340000004</v>
      </c>
    </row>
  </sheetData>
  <sortState xmlns:xlrd2="http://schemas.microsoft.com/office/spreadsheetml/2017/richdata2" ref="A2:C68">
    <sortCondition descending="1" ref="B2:B68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F95A-7DF3-489F-8988-0E1246CB251B}">
  <dimension ref="B2:V66"/>
  <sheetViews>
    <sheetView zoomScale="85" zoomScaleNormal="85" workbookViewId="0">
      <selection activeCell="U25" sqref="U25"/>
    </sheetView>
  </sheetViews>
  <sheetFormatPr defaultRowHeight="15" x14ac:dyDescent="0.25"/>
  <cols>
    <col min="1" max="1" width="9" style="122"/>
    <col min="2" max="2" width="10.5" style="122" bestFit="1" customWidth="1"/>
    <col min="3" max="3" width="19.5" style="122" bestFit="1" customWidth="1"/>
    <col min="4" max="4" width="26.5" style="122" bestFit="1" customWidth="1"/>
    <col min="5" max="5" width="24.5" style="122" bestFit="1" customWidth="1"/>
    <col min="6" max="6" width="9.375" style="122" bestFit="1" customWidth="1"/>
    <col min="7" max="9" width="9" style="122"/>
    <col min="10" max="10" width="4.875" style="122" bestFit="1" customWidth="1"/>
    <col min="11" max="11" width="9.25" style="122" bestFit="1" customWidth="1"/>
    <col min="12" max="12" width="6.875" style="122" bestFit="1" customWidth="1"/>
    <col min="13" max="14" width="9" style="122"/>
    <col min="15" max="15" width="9.375" style="122" bestFit="1" customWidth="1"/>
    <col min="16" max="16" width="7.625" style="122" bestFit="1" customWidth="1"/>
    <col min="17" max="18" width="9" style="122"/>
    <col min="19" max="19" width="9.875" style="122" bestFit="1" customWidth="1"/>
    <col min="20" max="20" width="7" style="122" bestFit="1" customWidth="1"/>
    <col min="21" max="21" width="101.125" style="122" bestFit="1" customWidth="1"/>
    <col min="22" max="22" width="14.375" style="122" customWidth="1"/>
    <col min="23" max="16384" width="9" style="122"/>
  </cols>
  <sheetData>
    <row r="2" spans="2:22" x14ac:dyDescent="0.25">
      <c r="B2" s="157" t="s">
        <v>152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4"/>
    </row>
    <row r="3" spans="2:22" x14ac:dyDescent="0.25">
      <c r="B3" s="143" t="s">
        <v>151</v>
      </c>
      <c r="C3" s="142" t="s">
        <v>150</v>
      </c>
      <c r="D3" s="142" t="s">
        <v>149</v>
      </c>
      <c r="E3" s="142" t="s">
        <v>148</v>
      </c>
      <c r="F3" s="142" t="s">
        <v>147</v>
      </c>
      <c r="G3" s="141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40"/>
    </row>
    <row r="4" spans="2:22" x14ac:dyDescent="0.25">
      <c r="B4" s="159" t="s">
        <v>0</v>
      </c>
      <c r="C4" s="160" t="s">
        <v>1</v>
      </c>
      <c r="D4" s="160" t="s">
        <v>168</v>
      </c>
      <c r="E4" s="161">
        <v>2910725.4571874999</v>
      </c>
      <c r="F4" s="160">
        <v>1</v>
      </c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39"/>
    </row>
    <row r="5" spans="2:22" x14ac:dyDescent="0.25">
      <c r="B5" s="159" t="s">
        <v>0</v>
      </c>
      <c r="C5" s="160" t="s">
        <v>1</v>
      </c>
      <c r="D5" s="160" t="s">
        <v>169</v>
      </c>
      <c r="E5" s="161">
        <v>2160887.0882999999</v>
      </c>
      <c r="F5" s="160">
        <v>1</v>
      </c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39"/>
    </row>
    <row r="6" spans="2:22" x14ac:dyDescent="0.25">
      <c r="B6" s="159" t="s">
        <v>0</v>
      </c>
      <c r="C6" s="160" t="s">
        <v>59</v>
      </c>
      <c r="D6" s="160" t="s">
        <v>170</v>
      </c>
      <c r="E6" s="161">
        <v>5662496.3125</v>
      </c>
      <c r="F6" s="160">
        <v>1</v>
      </c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39"/>
    </row>
    <row r="7" spans="2:22" x14ac:dyDescent="0.25">
      <c r="B7" s="159" t="s">
        <v>0</v>
      </c>
      <c r="C7" s="160" t="s">
        <v>59</v>
      </c>
      <c r="D7" s="160" t="s">
        <v>171</v>
      </c>
      <c r="E7" s="161">
        <v>2999575.0834999997</v>
      </c>
      <c r="F7" s="160">
        <v>1</v>
      </c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39"/>
    </row>
    <row r="8" spans="2:22" x14ac:dyDescent="0.25">
      <c r="B8" s="159" t="s">
        <v>22</v>
      </c>
      <c r="C8" s="160" t="s">
        <v>23</v>
      </c>
      <c r="D8" s="160" t="s">
        <v>172</v>
      </c>
      <c r="E8" s="161">
        <v>5325374.7351828255</v>
      </c>
      <c r="F8" s="160">
        <v>1</v>
      </c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39"/>
    </row>
    <row r="9" spans="2:22" x14ac:dyDescent="0.25">
      <c r="B9" s="159" t="s">
        <v>22</v>
      </c>
      <c r="C9" s="160" t="s">
        <v>23</v>
      </c>
      <c r="D9" s="160" t="s">
        <v>173</v>
      </c>
      <c r="E9" s="161">
        <v>2968246.6335318009</v>
      </c>
      <c r="F9" s="160">
        <v>1</v>
      </c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39"/>
    </row>
    <row r="10" spans="2:22" x14ac:dyDescent="0.25">
      <c r="B10" s="159" t="s">
        <v>22</v>
      </c>
      <c r="C10" s="160" t="s">
        <v>159</v>
      </c>
      <c r="D10" s="160" t="s">
        <v>174</v>
      </c>
      <c r="E10" s="161">
        <v>2704408.5781005002</v>
      </c>
      <c r="F10" s="160">
        <v>1</v>
      </c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39"/>
    </row>
    <row r="11" spans="2:22" x14ac:dyDescent="0.25">
      <c r="B11" s="159"/>
      <c r="C11" s="160"/>
      <c r="D11" s="160"/>
      <c r="E11" s="161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39"/>
    </row>
    <row r="12" spans="2:22" x14ac:dyDescent="0.25">
      <c r="B12" s="159"/>
      <c r="C12" s="160"/>
      <c r="D12" s="160"/>
      <c r="E12" s="161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39"/>
    </row>
    <row r="13" spans="2:22" x14ac:dyDescent="0.25">
      <c r="B13" s="159"/>
      <c r="C13" s="160"/>
      <c r="D13" s="160"/>
      <c r="E13" s="161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39"/>
    </row>
    <row r="14" spans="2:22" x14ac:dyDescent="0.25">
      <c r="B14" s="162"/>
      <c r="C14" s="163"/>
      <c r="D14" s="163"/>
      <c r="E14" s="161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39"/>
    </row>
    <row r="15" spans="2:22" x14ac:dyDescent="0.25">
      <c r="B15" s="159"/>
      <c r="C15" s="160"/>
      <c r="D15" s="160"/>
      <c r="E15" s="161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39"/>
    </row>
    <row r="16" spans="2:22" x14ac:dyDescent="0.25">
      <c r="B16" s="159"/>
      <c r="C16" s="160"/>
      <c r="D16" s="160"/>
      <c r="E16" s="161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39"/>
    </row>
    <row r="17" spans="2:22" x14ac:dyDescent="0.25">
      <c r="B17" s="159"/>
      <c r="C17" s="160"/>
      <c r="D17" s="160"/>
      <c r="E17" s="161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39"/>
    </row>
    <row r="18" spans="2:22" x14ac:dyDescent="0.25">
      <c r="B18" s="159"/>
      <c r="C18" s="160"/>
      <c r="D18" s="160"/>
      <c r="E18" s="161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39"/>
    </row>
    <row r="19" spans="2:22" x14ac:dyDescent="0.25">
      <c r="B19" s="159"/>
      <c r="C19" s="160"/>
      <c r="D19" s="160"/>
      <c r="E19" s="155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39"/>
    </row>
    <row r="20" spans="2:22" x14ac:dyDescent="0.25">
      <c r="B20" s="159"/>
      <c r="C20" s="160"/>
      <c r="D20" s="160"/>
      <c r="E20" s="155">
        <f>SUM(E4:E18)</f>
        <v>24731713.888302628</v>
      </c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39"/>
    </row>
    <row r="21" spans="2:22" x14ac:dyDescent="0.25">
      <c r="B21" s="164" t="s">
        <v>146</v>
      </c>
      <c r="C21" s="137"/>
      <c r="D21" s="137"/>
      <c r="E21" s="136"/>
      <c r="F21" s="308" t="s">
        <v>144</v>
      </c>
      <c r="G21" s="308"/>
      <c r="H21" s="308"/>
      <c r="I21" s="134"/>
      <c r="J21" s="308" t="s">
        <v>143</v>
      </c>
      <c r="K21" s="308"/>
      <c r="L21" s="308"/>
      <c r="M21" s="134"/>
      <c r="N21" s="308" t="s">
        <v>142</v>
      </c>
      <c r="O21" s="308"/>
      <c r="P21" s="308"/>
      <c r="Q21" s="134"/>
      <c r="R21" s="308" t="s">
        <v>141</v>
      </c>
      <c r="S21" s="308"/>
      <c r="T21" s="308"/>
      <c r="U21" s="133"/>
      <c r="V21" s="132"/>
    </row>
    <row r="22" spans="2:22" x14ac:dyDescent="0.25">
      <c r="B22" s="146"/>
      <c r="C22" s="147"/>
      <c r="D22" s="147"/>
      <c r="E22" s="148"/>
      <c r="F22" s="149" t="s">
        <v>140</v>
      </c>
      <c r="G22" s="149" t="s">
        <v>139</v>
      </c>
      <c r="H22" s="149" t="s">
        <v>136</v>
      </c>
      <c r="I22" s="147"/>
      <c r="J22" s="149" t="s">
        <v>138</v>
      </c>
      <c r="K22" s="149" t="s">
        <v>137</v>
      </c>
      <c r="L22" s="149" t="s">
        <v>136</v>
      </c>
      <c r="M22" s="147"/>
      <c r="N22" s="149" t="s">
        <v>138</v>
      </c>
      <c r="O22" s="149" t="s">
        <v>137</v>
      </c>
      <c r="P22" s="149" t="s">
        <v>136</v>
      </c>
      <c r="Q22" s="149"/>
      <c r="R22" s="149" t="s">
        <v>138</v>
      </c>
      <c r="S22" s="149" t="s">
        <v>137</v>
      </c>
      <c r="T22" s="149" t="s">
        <v>136</v>
      </c>
      <c r="U22" s="149" t="s">
        <v>135</v>
      </c>
      <c r="V22" s="150"/>
    </row>
    <row r="23" spans="2:22" x14ac:dyDescent="0.25">
      <c r="B23" s="159" t="s">
        <v>0</v>
      </c>
      <c r="C23" s="160" t="s">
        <v>1</v>
      </c>
      <c r="D23" s="160" t="s">
        <v>166</v>
      </c>
      <c r="E23" s="161">
        <v>11289180.759526698</v>
      </c>
      <c r="F23" s="160">
        <v>3</v>
      </c>
      <c r="G23" s="160">
        <v>2</v>
      </c>
      <c r="H23" s="165">
        <f t="shared" ref="H23:H25" si="0">G23-F23</f>
        <v>-1</v>
      </c>
      <c r="I23" s="160"/>
      <c r="J23" s="166">
        <v>72.970231670000004</v>
      </c>
      <c r="K23" s="166">
        <v>74.738106250000001</v>
      </c>
      <c r="L23" s="167">
        <f>J23-K23</f>
        <v>-1.7678745799999973</v>
      </c>
      <c r="M23" s="160"/>
      <c r="N23" s="168">
        <v>100</v>
      </c>
      <c r="O23" s="168">
        <v>100</v>
      </c>
      <c r="P23" s="167">
        <f>N23-O23</f>
        <v>0</v>
      </c>
      <c r="Q23" s="168"/>
      <c r="R23" s="169">
        <v>44.634965106272077</v>
      </c>
      <c r="S23" s="169">
        <v>59.19</v>
      </c>
      <c r="T23" s="167">
        <f>R23-S23</f>
        <v>-14.555034893727921</v>
      </c>
      <c r="U23" s="167" t="s">
        <v>175</v>
      </c>
      <c r="V23" s="131"/>
    </row>
    <row r="24" spans="2:22" x14ac:dyDescent="0.25">
      <c r="B24" s="159" t="s">
        <v>0</v>
      </c>
      <c r="C24" s="160" t="s">
        <v>1</v>
      </c>
      <c r="D24" s="160" t="s">
        <v>157</v>
      </c>
      <c r="E24" s="161">
        <v>8988333.0348000005</v>
      </c>
      <c r="F24" s="160">
        <v>3</v>
      </c>
      <c r="G24" s="160">
        <v>2</v>
      </c>
      <c r="H24" s="165">
        <f t="shared" si="0"/>
        <v>-1</v>
      </c>
      <c r="I24" s="160"/>
      <c r="J24" s="166">
        <v>71.358630000000005</v>
      </c>
      <c r="K24" s="166">
        <v>71.347687500000006</v>
      </c>
      <c r="L24" s="167">
        <f t="shared" ref="L24:L25" si="1">J24-K24</f>
        <v>1.0942499999998745E-2</v>
      </c>
      <c r="M24" s="160"/>
      <c r="N24" s="168">
        <v>100</v>
      </c>
      <c r="O24" s="168">
        <v>100</v>
      </c>
      <c r="P24" s="167">
        <f t="shared" ref="P24:P25" si="2">N24-O24</f>
        <v>0</v>
      </c>
      <c r="Q24" s="168"/>
      <c r="R24" s="169">
        <v>69.362345807821796</v>
      </c>
      <c r="S24" s="169">
        <v>90.26</v>
      </c>
      <c r="T24" s="167">
        <f t="shared" ref="T24:T25" si="3">R24-S24</f>
        <v>-20.897654192178209</v>
      </c>
      <c r="U24" s="183" t="s">
        <v>176</v>
      </c>
      <c r="V24" s="131"/>
    </row>
    <row r="25" spans="2:22" x14ac:dyDescent="0.25">
      <c r="B25" s="159" t="s">
        <v>0</v>
      </c>
      <c r="C25" s="160" t="s">
        <v>59</v>
      </c>
      <c r="D25" s="160" t="s">
        <v>167</v>
      </c>
      <c r="E25" s="161">
        <v>5540192.5485000005</v>
      </c>
      <c r="F25" s="160">
        <v>4</v>
      </c>
      <c r="G25" s="160">
        <v>3</v>
      </c>
      <c r="H25" s="165">
        <f t="shared" si="0"/>
        <v>-1</v>
      </c>
      <c r="I25" s="160"/>
      <c r="J25" s="166">
        <v>41.099351249999998</v>
      </c>
      <c r="K25" s="166">
        <v>40.500644999999999</v>
      </c>
      <c r="L25" s="167">
        <f t="shared" si="1"/>
        <v>0.59870624999999933</v>
      </c>
      <c r="M25" s="160"/>
      <c r="N25" s="168">
        <v>98.179420991556341</v>
      </c>
      <c r="O25" s="168">
        <v>100</v>
      </c>
      <c r="P25" s="167">
        <f t="shared" si="2"/>
        <v>-1.8205790084436586</v>
      </c>
      <c r="Q25" s="168"/>
      <c r="R25" s="169">
        <v>0</v>
      </c>
      <c r="S25" s="169">
        <v>0</v>
      </c>
      <c r="T25" s="167">
        <f t="shared" si="3"/>
        <v>0</v>
      </c>
      <c r="U25" s="218" t="s">
        <v>177</v>
      </c>
      <c r="V25" s="131"/>
    </row>
    <row r="26" spans="2:22" x14ac:dyDescent="0.25">
      <c r="B26" s="159"/>
      <c r="C26" s="160"/>
      <c r="D26" s="160"/>
      <c r="E26" s="161"/>
      <c r="F26" s="160"/>
      <c r="G26" s="160"/>
      <c r="H26" s="165"/>
      <c r="I26" s="160"/>
      <c r="J26" s="166"/>
      <c r="K26" s="166"/>
      <c r="L26" s="167"/>
      <c r="M26" s="160"/>
      <c r="N26" s="168"/>
      <c r="O26" s="168"/>
      <c r="P26" s="167"/>
      <c r="Q26" s="168"/>
      <c r="R26" s="169"/>
      <c r="S26" s="169"/>
      <c r="T26" s="167"/>
      <c r="U26" s="177"/>
      <c r="V26" s="131"/>
    </row>
    <row r="27" spans="2:22" x14ac:dyDescent="0.25">
      <c r="B27" s="159"/>
      <c r="C27" s="160"/>
      <c r="D27" s="160"/>
      <c r="E27" s="161"/>
      <c r="F27" s="160"/>
      <c r="G27" s="160"/>
      <c r="H27" s="165"/>
      <c r="I27" s="160"/>
      <c r="J27" s="166"/>
      <c r="K27" s="166"/>
      <c r="L27" s="167"/>
      <c r="M27" s="160"/>
      <c r="N27" s="168"/>
      <c r="O27" s="168"/>
      <c r="P27" s="168"/>
      <c r="Q27" s="168"/>
      <c r="R27" s="169"/>
      <c r="S27" s="166"/>
      <c r="T27" s="167"/>
      <c r="U27" s="166"/>
      <c r="V27" s="138"/>
    </row>
    <row r="28" spans="2:22" x14ac:dyDescent="0.25">
      <c r="B28" s="159"/>
      <c r="C28" s="160"/>
      <c r="D28" s="160"/>
      <c r="E28" s="161"/>
      <c r="F28" s="160"/>
      <c r="G28" s="160"/>
      <c r="H28" s="165"/>
      <c r="I28" s="160"/>
      <c r="J28" s="166"/>
      <c r="K28" s="166"/>
      <c r="L28" s="167"/>
      <c r="M28" s="160"/>
      <c r="N28" s="168"/>
      <c r="O28" s="168"/>
      <c r="P28" s="168"/>
      <c r="Q28" s="168"/>
      <c r="R28" s="169"/>
      <c r="S28" s="166"/>
      <c r="T28" s="167"/>
      <c r="U28" s="166"/>
      <c r="V28" s="138"/>
    </row>
    <row r="29" spans="2:22" x14ac:dyDescent="0.25">
      <c r="B29" s="159"/>
      <c r="C29" s="160"/>
      <c r="D29" s="160"/>
      <c r="E29" s="155">
        <f>SUM(E23:E26)</f>
        <v>25817706.342826702</v>
      </c>
      <c r="F29" s="160"/>
      <c r="G29" s="160"/>
      <c r="H29" s="160"/>
      <c r="I29" s="160"/>
      <c r="J29" s="166"/>
      <c r="K29" s="166"/>
      <c r="L29" s="167"/>
      <c r="M29" s="160"/>
      <c r="N29" s="168"/>
      <c r="O29" s="168"/>
      <c r="P29" s="168"/>
      <c r="Q29" s="168"/>
      <c r="R29" s="169"/>
      <c r="S29" s="166"/>
      <c r="T29" s="166"/>
      <c r="U29" s="166"/>
      <c r="V29" s="138"/>
    </row>
    <row r="30" spans="2:22" x14ac:dyDescent="0.25">
      <c r="B30" s="164" t="s">
        <v>145</v>
      </c>
      <c r="C30" s="137"/>
      <c r="D30" s="137"/>
      <c r="E30" s="136"/>
      <c r="F30" s="308" t="s">
        <v>144</v>
      </c>
      <c r="G30" s="308"/>
      <c r="H30" s="308"/>
      <c r="I30" s="134"/>
      <c r="J30" s="309" t="s">
        <v>143</v>
      </c>
      <c r="K30" s="309"/>
      <c r="L30" s="135"/>
      <c r="M30" s="134"/>
      <c r="N30" s="308" t="s">
        <v>142</v>
      </c>
      <c r="O30" s="308"/>
      <c r="P30" s="308"/>
      <c r="Q30" s="134"/>
      <c r="R30" s="308" t="s">
        <v>141</v>
      </c>
      <c r="S30" s="308"/>
      <c r="T30" s="308"/>
      <c r="U30" s="133"/>
      <c r="V30" s="132"/>
    </row>
    <row r="31" spans="2:22" x14ac:dyDescent="0.25">
      <c r="B31" s="170"/>
      <c r="C31" s="147"/>
      <c r="D31" s="147"/>
      <c r="E31" s="148"/>
      <c r="F31" s="149" t="s">
        <v>140</v>
      </c>
      <c r="G31" s="149" t="s">
        <v>139</v>
      </c>
      <c r="H31" s="149" t="s">
        <v>136</v>
      </c>
      <c r="I31" s="147"/>
      <c r="J31" s="151" t="s">
        <v>138</v>
      </c>
      <c r="K31" s="151" t="s">
        <v>137</v>
      </c>
      <c r="L31" s="149" t="s">
        <v>136</v>
      </c>
      <c r="M31" s="147"/>
      <c r="N31" s="149" t="s">
        <v>138</v>
      </c>
      <c r="O31" s="149" t="s">
        <v>137</v>
      </c>
      <c r="P31" s="149" t="s">
        <v>136</v>
      </c>
      <c r="Q31" s="149"/>
      <c r="R31" s="149" t="s">
        <v>138</v>
      </c>
      <c r="S31" s="149" t="s">
        <v>137</v>
      </c>
      <c r="T31" s="149" t="s">
        <v>136</v>
      </c>
      <c r="U31" s="149" t="s">
        <v>135</v>
      </c>
      <c r="V31" s="150"/>
    </row>
    <row r="32" spans="2:22" x14ac:dyDescent="0.25">
      <c r="B32" s="159" t="s">
        <v>0</v>
      </c>
      <c r="C32" s="160" t="s">
        <v>1</v>
      </c>
      <c r="D32" s="160" t="s">
        <v>162</v>
      </c>
      <c r="E32" s="161">
        <v>7292068.1598842004</v>
      </c>
      <c r="F32" s="160">
        <v>2</v>
      </c>
      <c r="G32" s="160">
        <v>4</v>
      </c>
      <c r="H32" s="165">
        <f t="shared" ref="H32:H35" si="4">G32-F32</f>
        <v>2</v>
      </c>
      <c r="I32" s="160"/>
      <c r="J32" s="166">
        <v>63.55297333</v>
      </c>
      <c r="K32" s="166">
        <v>63.890831249999998</v>
      </c>
      <c r="L32" s="167">
        <f>J32-K32</f>
        <v>-0.33785791999999759</v>
      </c>
      <c r="M32" s="160"/>
      <c r="N32" s="168">
        <v>100</v>
      </c>
      <c r="O32" s="168">
        <v>96.700279659090484</v>
      </c>
      <c r="P32" s="167">
        <f>N32-O32</f>
        <v>3.2997203409095164</v>
      </c>
      <c r="Q32" s="168"/>
      <c r="R32" s="169">
        <v>62.619114452552679</v>
      </c>
      <c r="S32" s="166">
        <v>73.053384463732641</v>
      </c>
      <c r="T32" s="167">
        <f>R32-S32</f>
        <v>-10.434270011179962</v>
      </c>
      <c r="U32" s="167"/>
      <c r="V32" s="131"/>
    </row>
    <row r="33" spans="2:22" x14ac:dyDescent="0.25">
      <c r="B33" s="159" t="s">
        <v>0</v>
      </c>
      <c r="C33" s="160" t="s">
        <v>59</v>
      </c>
      <c r="D33" s="160" t="s">
        <v>163</v>
      </c>
      <c r="E33" s="161">
        <v>3528590.9169000001</v>
      </c>
      <c r="F33" s="160">
        <v>3</v>
      </c>
      <c r="G33" s="160">
        <v>4</v>
      </c>
      <c r="H33" s="165">
        <f t="shared" si="4"/>
        <v>1</v>
      </c>
      <c r="I33" s="160"/>
      <c r="J33" s="166">
        <v>50.408441670000002</v>
      </c>
      <c r="K33" s="166">
        <v>50.39733167</v>
      </c>
      <c r="L33" s="167">
        <f t="shared" ref="L33:L35" si="5">J33-K33</f>
        <v>1.1110000000002174E-2</v>
      </c>
      <c r="M33" s="160"/>
      <c r="N33" s="168">
        <v>100</v>
      </c>
      <c r="O33" s="168">
        <v>100</v>
      </c>
      <c r="P33" s="167">
        <f t="shared" ref="P33:P35" si="6">N33-O33</f>
        <v>0</v>
      </c>
      <c r="Q33" s="168"/>
      <c r="R33" s="169">
        <v>0</v>
      </c>
      <c r="S33" s="166">
        <v>0</v>
      </c>
      <c r="T33" s="167">
        <f t="shared" ref="T33:T35" si="7">R33-S33</f>
        <v>0</v>
      </c>
      <c r="U33" s="167"/>
      <c r="V33" s="131"/>
    </row>
    <row r="34" spans="2:22" x14ac:dyDescent="0.25">
      <c r="B34" s="159" t="s">
        <v>0</v>
      </c>
      <c r="C34" s="160" t="s">
        <v>59</v>
      </c>
      <c r="D34" s="160" t="s">
        <v>164</v>
      </c>
      <c r="E34" s="161">
        <v>6025034.0114475004</v>
      </c>
      <c r="F34" s="160">
        <v>1</v>
      </c>
      <c r="G34" s="160">
        <v>3</v>
      </c>
      <c r="H34" s="165">
        <f t="shared" si="4"/>
        <v>2</v>
      </c>
      <c r="I34" s="160"/>
      <c r="J34" s="166">
        <v>68.257249999999999</v>
      </c>
      <c r="K34" s="166">
        <v>68.382322500000001</v>
      </c>
      <c r="L34" s="167">
        <f t="shared" si="5"/>
        <v>-0.1250725000000017</v>
      </c>
      <c r="M34" s="160"/>
      <c r="N34" s="168">
        <v>100</v>
      </c>
      <c r="O34" s="168">
        <v>100</v>
      </c>
      <c r="P34" s="167">
        <f t="shared" si="6"/>
        <v>0</v>
      </c>
      <c r="Q34" s="168"/>
      <c r="R34" s="169">
        <v>38.709342451128137</v>
      </c>
      <c r="S34" s="166">
        <v>50.508867408877876</v>
      </c>
      <c r="T34" s="167">
        <f t="shared" si="7"/>
        <v>-11.799524957749739</v>
      </c>
      <c r="U34" s="167"/>
      <c r="V34" s="131"/>
    </row>
    <row r="35" spans="2:22" x14ac:dyDescent="0.25">
      <c r="B35" s="159" t="s">
        <v>0</v>
      </c>
      <c r="C35" s="160" t="s">
        <v>1</v>
      </c>
      <c r="D35" s="160" t="s">
        <v>165</v>
      </c>
      <c r="E35" s="161">
        <v>2751954.05755</v>
      </c>
      <c r="F35" s="160">
        <v>1</v>
      </c>
      <c r="G35" s="160">
        <v>2</v>
      </c>
      <c r="H35" s="165">
        <f t="shared" si="4"/>
        <v>1</v>
      </c>
      <c r="I35" s="160"/>
      <c r="J35" s="166">
        <v>79.329894999999993</v>
      </c>
      <c r="K35" s="166">
        <v>79.303558330000001</v>
      </c>
      <c r="L35" s="167">
        <f t="shared" si="5"/>
        <v>2.6336669999992068E-2</v>
      </c>
      <c r="M35" s="160"/>
      <c r="N35" s="168">
        <v>100</v>
      </c>
      <c r="O35" s="168">
        <v>100</v>
      </c>
      <c r="P35" s="167">
        <f t="shared" si="6"/>
        <v>0</v>
      </c>
      <c r="Q35" s="168"/>
      <c r="R35" s="169">
        <v>100</v>
      </c>
      <c r="S35" s="166">
        <v>93.438451538461194</v>
      </c>
      <c r="T35" s="167">
        <f t="shared" si="7"/>
        <v>6.5615484615388056</v>
      </c>
      <c r="U35" s="167"/>
      <c r="V35" s="131"/>
    </row>
    <row r="36" spans="2:22" x14ac:dyDescent="0.25">
      <c r="B36" s="159"/>
      <c r="C36" s="160"/>
      <c r="D36" s="160"/>
      <c r="E36" s="161"/>
      <c r="F36" s="160"/>
      <c r="G36" s="160"/>
      <c r="H36" s="165"/>
      <c r="I36" s="160"/>
      <c r="J36" s="166"/>
      <c r="K36" s="166"/>
      <c r="L36" s="167"/>
      <c r="M36" s="160"/>
      <c r="N36" s="168"/>
      <c r="O36" s="168"/>
      <c r="P36" s="167"/>
      <c r="Q36" s="168"/>
      <c r="R36" s="169"/>
      <c r="S36" s="166"/>
      <c r="T36" s="167"/>
      <c r="U36" s="167"/>
      <c r="V36" s="131"/>
    </row>
    <row r="37" spans="2:22" x14ac:dyDescent="0.25">
      <c r="B37" s="159"/>
      <c r="C37" s="160"/>
      <c r="D37" s="160"/>
      <c r="E37" s="161"/>
      <c r="F37" s="160"/>
      <c r="G37" s="160"/>
      <c r="H37" s="165"/>
      <c r="I37" s="160"/>
      <c r="J37" s="166"/>
      <c r="K37" s="166"/>
      <c r="L37" s="167"/>
      <c r="M37" s="160"/>
      <c r="N37" s="168"/>
      <c r="O37" s="168"/>
      <c r="P37" s="167"/>
      <c r="Q37" s="168"/>
      <c r="R37" s="169"/>
      <c r="S37" s="166"/>
      <c r="T37" s="167"/>
      <c r="U37" s="167"/>
      <c r="V37" s="131"/>
    </row>
    <row r="38" spans="2:22" x14ac:dyDescent="0.25">
      <c r="B38" s="184"/>
      <c r="C38" s="160"/>
      <c r="D38" s="185"/>
      <c r="E38" s="161"/>
      <c r="F38" s="160"/>
      <c r="G38" s="160"/>
      <c r="H38" s="165"/>
      <c r="I38" s="160"/>
      <c r="J38" s="166"/>
      <c r="K38" s="166"/>
      <c r="L38" s="167"/>
      <c r="M38" s="160"/>
      <c r="N38" s="178"/>
      <c r="O38" s="178"/>
      <c r="P38" s="179"/>
      <c r="Q38" s="180"/>
      <c r="R38" s="181"/>
      <c r="S38" s="182"/>
      <c r="T38" s="179"/>
      <c r="U38" s="167"/>
      <c r="V38" s="131"/>
    </row>
    <row r="39" spans="2:22" x14ac:dyDescent="0.25">
      <c r="B39" s="184"/>
      <c r="C39" s="160"/>
      <c r="D39" s="185"/>
      <c r="E39" s="161"/>
      <c r="F39" s="160"/>
      <c r="G39" s="160"/>
      <c r="H39" s="165"/>
      <c r="I39" s="160"/>
      <c r="J39" s="166"/>
      <c r="K39" s="166"/>
      <c r="L39" s="167"/>
      <c r="M39" s="160"/>
      <c r="N39" s="178"/>
      <c r="O39" s="178"/>
      <c r="P39" s="179"/>
      <c r="Q39" s="180"/>
      <c r="R39" s="181"/>
      <c r="S39" s="182"/>
      <c r="T39" s="179"/>
      <c r="U39" s="167"/>
      <c r="V39" s="131"/>
    </row>
    <row r="40" spans="2:22" x14ac:dyDescent="0.25">
      <c r="B40" s="159"/>
      <c r="C40" s="160"/>
      <c r="D40" s="160"/>
      <c r="E40" s="161"/>
      <c r="F40" s="160"/>
      <c r="G40" s="160"/>
      <c r="H40" s="160"/>
      <c r="I40" s="160"/>
      <c r="J40" s="166"/>
      <c r="K40" s="166"/>
      <c r="L40" s="167"/>
      <c r="M40" s="160"/>
      <c r="N40" s="168"/>
      <c r="O40" s="168"/>
      <c r="P40" s="167"/>
      <c r="Q40" s="168"/>
      <c r="R40" s="169"/>
      <c r="S40" s="166"/>
      <c r="T40" s="167"/>
      <c r="U40" s="167"/>
      <c r="V40" s="131"/>
    </row>
    <row r="41" spans="2:22" x14ac:dyDescent="0.25">
      <c r="B41" s="171"/>
      <c r="C41" s="172"/>
      <c r="D41" s="172"/>
      <c r="E41" s="130">
        <f>SUM(E32:E40)</f>
        <v>19597647.145781703</v>
      </c>
      <c r="F41" s="172"/>
      <c r="G41" s="172"/>
      <c r="H41" s="172"/>
      <c r="I41" s="172"/>
      <c r="J41" s="173"/>
      <c r="K41" s="173"/>
      <c r="L41" s="174"/>
      <c r="M41" s="172"/>
      <c r="N41" s="175"/>
      <c r="O41" s="175"/>
      <c r="P41" s="175"/>
      <c r="Q41" s="175"/>
      <c r="R41" s="176"/>
      <c r="S41" s="173"/>
      <c r="T41" s="173"/>
      <c r="U41" s="173"/>
      <c r="V41" s="129"/>
    </row>
    <row r="42" spans="2:22" ht="15.75" x14ac:dyDescent="0.25">
      <c r="B42" s="126"/>
      <c r="C42" s="126"/>
      <c r="D42" s="126"/>
      <c r="E42" s="128"/>
      <c r="F42" s="126"/>
      <c r="G42" s="126"/>
      <c r="H42" s="126"/>
      <c r="I42" s="126"/>
      <c r="J42" s="123"/>
      <c r="K42" s="123"/>
      <c r="L42" s="127"/>
      <c r="M42" s="126"/>
      <c r="N42" s="125"/>
      <c r="O42" s="125"/>
      <c r="P42" s="125"/>
      <c r="Q42" s="125"/>
      <c r="R42" s="124"/>
      <c r="S42" s="123"/>
      <c r="T42" s="123"/>
      <c r="U42" s="123"/>
      <c r="V42" s="123"/>
    </row>
    <row r="44" spans="2:22" x14ac:dyDescent="0.25">
      <c r="H44" s="122">
        <v>0.44634965106272073</v>
      </c>
      <c r="I44" s="122">
        <f>H44*100</f>
        <v>44.634965106272077</v>
      </c>
      <c r="K44" s="122">
        <v>0.62619114452552682</v>
      </c>
      <c r="L44" s="122">
        <f>K44*100</f>
        <v>62.619114452552679</v>
      </c>
    </row>
    <row r="45" spans="2:22" x14ac:dyDescent="0.25">
      <c r="H45" s="122">
        <v>0.6936234580782179</v>
      </c>
      <c r="I45" s="122">
        <f t="shared" ref="I45:I46" si="8">H45*100</f>
        <v>69.362345807821796</v>
      </c>
      <c r="K45" s="122">
        <v>0</v>
      </c>
      <c r="L45" s="122">
        <f t="shared" ref="L45:L47" si="9">K45*100</f>
        <v>0</v>
      </c>
    </row>
    <row r="46" spans="2:22" x14ac:dyDescent="0.25">
      <c r="H46" s="122">
        <v>0</v>
      </c>
      <c r="I46" s="122">
        <f t="shared" si="8"/>
        <v>0</v>
      </c>
      <c r="K46" s="122">
        <v>0.38709342451128137</v>
      </c>
      <c r="L46" s="122">
        <f t="shared" si="9"/>
        <v>38.709342451128137</v>
      </c>
    </row>
    <row r="47" spans="2:22" x14ac:dyDescent="0.25">
      <c r="K47" s="122">
        <v>1</v>
      </c>
      <c r="L47" s="122">
        <f t="shared" si="9"/>
        <v>100</v>
      </c>
    </row>
    <row r="53" spans="16:20" x14ac:dyDescent="0.25">
      <c r="P53" s="98"/>
      <c r="Q53" s="83" t="s">
        <v>103</v>
      </c>
      <c r="R53" s="83" t="s">
        <v>104</v>
      </c>
      <c r="S53" s="88" t="s">
        <v>109</v>
      </c>
      <c r="T53" s="89" t="s">
        <v>153</v>
      </c>
    </row>
    <row r="54" spans="16:20" x14ac:dyDescent="0.25">
      <c r="P54" s="23">
        <v>1</v>
      </c>
      <c r="Q54" s="96" t="s">
        <v>105</v>
      </c>
      <c r="R54" s="96" t="s">
        <v>105</v>
      </c>
      <c r="S54" s="84">
        <v>0.36668841303910554</v>
      </c>
      <c r="T54" s="118">
        <v>0.36588197866474004</v>
      </c>
    </row>
    <row r="55" spans="16:20" x14ac:dyDescent="0.25">
      <c r="P55" s="23">
        <v>2</v>
      </c>
      <c r="Q55" s="96" t="s">
        <v>105</v>
      </c>
      <c r="R55" s="97" t="s">
        <v>106</v>
      </c>
      <c r="S55" s="84">
        <v>0.1096103812137434</v>
      </c>
      <c r="T55" s="118">
        <v>0.15649083999701241</v>
      </c>
    </row>
    <row r="56" spans="16:20" x14ac:dyDescent="0.25">
      <c r="P56" s="23">
        <v>3</v>
      </c>
      <c r="Q56" s="96" t="s">
        <v>105</v>
      </c>
      <c r="R56" s="16" t="s">
        <v>107</v>
      </c>
      <c r="S56" s="121">
        <v>0.39595518627581738</v>
      </c>
      <c r="T56" s="118">
        <v>0.3594514014956533</v>
      </c>
    </row>
    <row r="57" spans="16:20" x14ac:dyDescent="0.25">
      <c r="P57" s="23">
        <v>4</v>
      </c>
      <c r="Q57" s="97" t="s">
        <v>106</v>
      </c>
      <c r="R57" s="16" t="s">
        <v>107</v>
      </c>
      <c r="S57" s="84">
        <v>0.12770799210261</v>
      </c>
      <c r="T57" s="118">
        <v>0.11817577984259424</v>
      </c>
    </row>
    <row r="58" spans="16:20" x14ac:dyDescent="0.25">
      <c r="P58" s="22">
        <v>5</v>
      </c>
      <c r="Q58" s="54" t="s">
        <v>107</v>
      </c>
      <c r="R58" s="54" t="s">
        <v>107</v>
      </c>
      <c r="S58" s="86">
        <v>0</v>
      </c>
      <c r="T58" s="119">
        <v>0</v>
      </c>
    </row>
    <row r="61" spans="16:20" x14ac:dyDescent="0.25">
      <c r="P61" s="98"/>
      <c r="Q61" s="83" t="s">
        <v>103</v>
      </c>
      <c r="R61" s="83" t="s">
        <v>104</v>
      </c>
      <c r="S61" s="88" t="s">
        <v>109</v>
      </c>
      <c r="T61" s="89" t="s">
        <v>153</v>
      </c>
    </row>
    <row r="62" spans="16:20" x14ac:dyDescent="0.25">
      <c r="P62" s="23">
        <v>1</v>
      </c>
      <c r="Q62" s="96" t="s">
        <v>105</v>
      </c>
      <c r="R62" s="96" t="s">
        <v>105</v>
      </c>
      <c r="S62" s="84">
        <v>0.495</v>
      </c>
      <c r="T62" s="118">
        <v>0.505</v>
      </c>
    </row>
    <row r="63" spans="16:20" x14ac:dyDescent="0.25">
      <c r="P63" s="23">
        <v>2</v>
      </c>
      <c r="Q63" s="96" t="s">
        <v>105</v>
      </c>
      <c r="R63" s="97" t="s">
        <v>106</v>
      </c>
      <c r="S63" s="84">
        <v>7.8600000000000003E-2</v>
      </c>
      <c r="T63" s="118">
        <v>9.5000000000000001E-2</v>
      </c>
    </row>
    <row r="64" spans="16:20" x14ac:dyDescent="0.25">
      <c r="P64" s="23">
        <v>3</v>
      </c>
      <c r="Q64" s="96" t="s">
        <v>105</v>
      </c>
      <c r="R64" s="16" t="s">
        <v>107</v>
      </c>
      <c r="S64" s="121">
        <v>0.29339999999999999</v>
      </c>
      <c r="T64" s="156">
        <v>0.27600000000000002</v>
      </c>
    </row>
    <row r="65" spans="16:20" x14ac:dyDescent="0.25">
      <c r="P65" s="23">
        <v>4</v>
      </c>
      <c r="Q65" s="97" t="s">
        <v>106</v>
      </c>
      <c r="R65" s="16" t="s">
        <v>107</v>
      </c>
      <c r="S65" s="84">
        <v>0.13289999999999999</v>
      </c>
      <c r="T65" s="118">
        <v>0.11700000000000001</v>
      </c>
    </row>
    <row r="66" spans="16:20" x14ac:dyDescent="0.25">
      <c r="P66" s="22">
        <v>5</v>
      </c>
      <c r="Q66" s="54" t="s">
        <v>107</v>
      </c>
      <c r="R66" s="54" t="s">
        <v>107</v>
      </c>
      <c r="S66" s="86">
        <v>0</v>
      </c>
      <c r="T66" s="119">
        <v>0</v>
      </c>
    </row>
  </sheetData>
  <mergeCells count="8">
    <mergeCell ref="J21:L21"/>
    <mergeCell ref="N30:P30"/>
    <mergeCell ref="R30:T30"/>
    <mergeCell ref="F21:H21"/>
    <mergeCell ref="F30:H30"/>
    <mergeCell ref="J30:K30"/>
    <mergeCell ref="R21:T21"/>
    <mergeCell ref="N21:P2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 Stats</vt:lpstr>
      <vt:lpstr>Vintage</vt:lpstr>
      <vt:lpstr>Credit Risk Tables</vt:lpstr>
      <vt:lpstr>Credit Ratings</vt:lpstr>
      <vt:lpstr>Postion Level</vt:lpstr>
      <vt:lpstr>Risk Rating 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Wilzbach</dc:creator>
  <cp:lastModifiedBy>Brett Wilzbach</cp:lastModifiedBy>
  <dcterms:created xsi:type="dcterms:W3CDTF">2023-11-21T16:38:09Z</dcterms:created>
  <dcterms:modified xsi:type="dcterms:W3CDTF">2025-08-13T13:39:10Z</dcterms:modified>
</cp:coreProperties>
</file>