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bertor\OneDrive - Qualcomm\Desktop\R1114\IMT02020\LinkBudgetTemplate\"/>
    </mc:Choice>
  </mc:AlternateContent>
  <xr:revisionPtr revIDLastSave="0" documentId="13_ncr:1_{F012B2C5-681F-4DF1-895D-4A63A668722E}" xr6:coauthVersionLast="47" xr6:coauthVersionMax="47" xr10:uidLastSave="{00000000-0000-0000-0000-000000000000}"/>
  <bookViews>
    <workbookView xWindow="-120" yWindow="-120" windowWidth="29040" windowHeight="15840" tabRatio="857" activeTab="2" xr2:uid="{00000000-000D-0000-FFFF-FFFF00000000}"/>
  </bookViews>
  <sheets>
    <sheet name="NR for NTN" sheetId="35" r:id="rId1"/>
    <sheet name="eMTC for NTN" sheetId="11" r:id="rId2"/>
    <sheet name="NB-IoT for NTN" sheetId="34" r:id="rId3"/>
    <sheet name="(To be removed) IMT-2020 TN" sheetId="3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35" l="1"/>
  <c r="B18" i="35" s="1"/>
  <c r="B20" i="35" s="1"/>
  <c r="B28" i="35" s="1"/>
  <c r="B35" i="35" s="1"/>
  <c r="B39" i="35" s="1"/>
  <c r="C25" i="35"/>
  <c r="C18" i="35" s="1"/>
  <c r="C20" i="35" s="1"/>
  <c r="C28" i="35" s="1"/>
  <c r="C35" i="35" s="1"/>
  <c r="C39" i="35" s="1"/>
  <c r="C25" i="11"/>
  <c r="B25" i="11"/>
  <c r="B18" i="11" s="1"/>
  <c r="B20" i="11" s="1"/>
  <c r="B28" i="11" s="1"/>
  <c r="C18" i="11"/>
  <c r="C20" i="11" s="1"/>
  <c r="C28" i="11" s="1"/>
  <c r="C18" i="34"/>
  <c r="C20" i="34" s="1"/>
  <c r="C28" i="34" s="1"/>
  <c r="C35" i="34" s="1"/>
  <c r="C39" i="34" s="1"/>
  <c r="B18" i="34"/>
  <c r="B20" i="34" s="1"/>
  <c r="B28" i="34" s="1"/>
  <c r="B35" i="34" s="1"/>
  <c r="B39" i="34" s="1"/>
  <c r="B38" i="35"/>
  <c r="E37" i="35"/>
  <c r="E38" i="35" s="1"/>
  <c r="D37" i="35"/>
  <c r="D38" i="35" s="1"/>
  <c r="C37" i="35"/>
  <c r="C38" i="35" s="1"/>
  <c r="B37" i="35"/>
  <c r="E28" i="35"/>
  <c r="E35" i="35" s="1"/>
  <c r="E39" i="35" s="1"/>
  <c r="D28" i="35"/>
  <c r="D35" i="35" s="1"/>
  <c r="D39" i="35" s="1"/>
  <c r="E20" i="35"/>
  <c r="D20" i="35"/>
  <c r="D38" i="34"/>
  <c r="C38" i="34"/>
  <c r="E37" i="34"/>
  <c r="E38" i="34" s="1"/>
  <c r="D37" i="34"/>
  <c r="C37" i="34"/>
  <c r="B37" i="34"/>
  <c r="B38" i="34" s="1"/>
  <c r="E20" i="34"/>
  <c r="E28" i="34" s="1"/>
  <c r="E35" i="34" s="1"/>
  <c r="E39" i="34" s="1"/>
  <c r="D20" i="34"/>
  <c r="D28" i="34" s="1"/>
  <c r="D35" i="34" s="1"/>
  <c r="D39" i="34" s="1"/>
  <c r="D20" i="11"/>
  <c r="D28" i="11" s="1"/>
  <c r="E20" i="11"/>
  <c r="E28" i="11" s="1"/>
  <c r="C37" i="11" l="1"/>
  <c r="C38" i="11" s="1"/>
  <c r="D37" i="11"/>
  <c r="D38" i="11" s="1"/>
  <c r="E37" i="11"/>
  <c r="E38" i="11" s="1"/>
  <c r="B37" i="11"/>
  <c r="B38" i="11" s="1"/>
  <c r="E35" i="11"/>
  <c r="C35" i="11"/>
  <c r="E39" i="11" l="1"/>
  <c r="C39" i="11"/>
  <c r="B35" i="11" l="1"/>
  <c r="B39" i="11" s="1"/>
  <c r="D35" i="11"/>
  <c r="D39" i="11" s="1"/>
  <c r="B13" i="33"/>
  <c r="D13" i="33"/>
  <c r="H20" i="33"/>
  <c r="I20" i="33"/>
  <c r="J20" i="33"/>
  <c r="J21" i="33" s="1"/>
  <c r="K20" i="33"/>
  <c r="K21" i="33" s="1"/>
  <c r="L20" i="33"/>
  <c r="L21" i="33" s="1"/>
  <c r="M20" i="33"/>
  <c r="M21" i="33" s="1"/>
  <c r="B21" i="33"/>
  <c r="C21" i="33"/>
  <c r="D21" i="33"/>
  <c r="E21" i="33"/>
  <c r="F21" i="33"/>
  <c r="F27" i="33" s="1"/>
  <c r="G21" i="33"/>
  <c r="G27" i="33" s="1"/>
  <c r="H21" i="33"/>
  <c r="I21" i="33"/>
  <c r="B22" i="33"/>
  <c r="B28" i="33" s="1"/>
  <c r="B53" i="33" s="1"/>
  <c r="B62" i="33" s="1"/>
  <c r="B66" i="33" s="1"/>
  <c r="B68" i="33" s="1"/>
  <c r="C22" i="33"/>
  <c r="C28" i="33" s="1"/>
  <c r="B23" i="33"/>
  <c r="C23" i="33"/>
  <c r="D23" i="33"/>
  <c r="E23" i="33"/>
  <c r="F23" i="33"/>
  <c r="G23" i="33"/>
  <c r="H23" i="33"/>
  <c r="H27" i="33" s="1"/>
  <c r="I23" i="33"/>
  <c r="I28" i="33" s="1"/>
  <c r="J23" i="33"/>
  <c r="K23" i="33"/>
  <c r="L23" i="33"/>
  <c r="M23" i="33"/>
  <c r="D27" i="33"/>
  <c r="E27" i="33"/>
  <c r="D28" i="33"/>
  <c r="E28" i="33"/>
  <c r="H28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C39" i="33"/>
  <c r="E39" i="33"/>
  <c r="G39" i="33"/>
  <c r="G43" i="33" s="1"/>
  <c r="G50" i="33" s="1"/>
  <c r="I39" i="33"/>
  <c r="K39" i="33"/>
  <c r="K43" i="33" s="1"/>
  <c r="K50" i="33" s="1"/>
  <c r="M39" i="33"/>
  <c r="B40" i="33"/>
  <c r="B44" i="33" s="1"/>
  <c r="B51" i="33" s="1"/>
  <c r="D40" i="33"/>
  <c r="D44" i="33" s="1"/>
  <c r="D51" i="33" s="1"/>
  <c r="D53" i="33" s="1"/>
  <c r="D62" i="33" s="1"/>
  <c r="D66" i="33" s="1"/>
  <c r="D68" i="33" s="1"/>
  <c r="F40" i="33"/>
  <c r="H40" i="33"/>
  <c r="J40" i="33"/>
  <c r="J44" i="33" s="1"/>
  <c r="J51" i="33" s="1"/>
  <c r="L40" i="33"/>
  <c r="E41" i="33"/>
  <c r="G41" i="33"/>
  <c r="I41" i="33"/>
  <c r="I43" i="33" s="1"/>
  <c r="I50" i="33" s="1"/>
  <c r="K41" i="33"/>
  <c r="M41" i="33"/>
  <c r="D42" i="33"/>
  <c r="F42" i="33"/>
  <c r="F13" i="33" s="1"/>
  <c r="H42" i="33"/>
  <c r="H13" i="33" s="1"/>
  <c r="J42" i="33"/>
  <c r="J13" i="33" s="1"/>
  <c r="L42" i="33"/>
  <c r="L13" i="33" s="1"/>
  <c r="C43" i="33"/>
  <c r="C50" i="33" s="1"/>
  <c r="E43" i="33"/>
  <c r="E50" i="33" s="1"/>
  <c r="M43" i="33"/>
  <c r="M50" i="33" s="1"/>
  <c r="F44" i="33"/>
  <c r="F51" i="33" s="1"/>
  <c r="H44" i="33"/>
  <c r="H51" i="33" s="1"/>
  <c r="L44" i="33"/>
  <c r="B46" i="33"/>
  <c r="L51" i="33"/>
  <c r="F59" i="33"/>
  <c r="G59" i="33"/>
  <c r="L59" i="33"/>
  <c r="M59" i="33"/>
  <c r="E52" i="33" l="1"/>
  <c r="E61" i="33" s="1"/>
  <c r="E65" i="33" s="1"/>
  <c r="E67" i="33" s="1"/>
  <c r="M28" i="33"/>
  <c r="M27" i="33"/>
  <c r="M52" i="33" s="1"/>
  <c r="M61" i="33" s="1"/>
  <c r="M65" i="33" s="1"/>
  <c r="M67" i="33" s="1"/>
  <c r="L28" i="33"/>
  <c r="L53" i="33" s="1"/>
  <c r="L62" i="33" s="1"/>
  <c r="L66" i="33" s="1"/>
  <c r="L68" i="33" s="1"/>
  <c r="L27" i="33"/>
  <c r="G52" i="33"/>
  <c r="G61" i="33" s="1"/>
  <c r="G65" i="33" s="1"/>
  <c r="G67" i="33" s="1"/>
  <c r="K28" i="33"/>
  <c r="K27" i="33"/>
  <c r="K52" i="33" s="1"/>
  <c r="K61" i="33" s="1"/>
  <c r="K65" i="33" s="1"/>
  <c r="K67" i="33" s="1"/>
  <c r="J28" i="33"/>
  <c r="J53" i="33" s="1"/>
  <c r="J62" i="33" s="1"/>
  <c r="J66" i="33" s="1"/>
  <c r="J68" i="33" s="1"/>
  <c r="J27" i="33"/>
  <c r="H53" i="33"/>
  <c r="H62" i="33" s="1"/>
  <c r="H66" i="33" s="1"/>
  <c r="H68" i="33" s="1"/>
  <c r="G28" i="33"/>
  <c r="C27" i="33"/>
  <c r="C52" i="33" s="1"/>
  <c r="C61" i="33" s="1"/>
  <c r="C65" i="33" s="1"/>
  <c r="C67" i="33" s="1"/>
  <c r="F28" i="33"/>
  <c r="F53" i="33" s="1"/>
  <c r="F62" i="33" s="1"/>
  <c r="F66" i="33" s="1"/>
  <c r="F68" i="33" s="1"/>
  <c r="B27" i="33"/>
  <c r="I27" i="33"/>
  <c r="I52" i="33" s="1"/>
  <c r="I61" i="33" s="1"/>
  <c r="I65" i="33" s="1"/>
  <c r="I67" i="33" s="1"/>
</calcChain>
</file>

<file path=xl/sharedStrings.xml><?xml version="1.0" encoding="utf-8"?>
<sst xmlns="http://schemas.openxmlformats.org/spreadsheetml/2006/main" count="437" uniqueCount="132">
  <si>
    <t>DL</t>
  </si>
  <si>
    <t>UL</t>
  </si>
  <si>
    <t>Transmission bit rate for control channel (bit/s)</t>
  </si>
  <si>
    <t>Transmission bit rate for data channel (bit/s)</t>
  </si>
  <si>
    <t>Target packet error rate for the required SNR in item (19a) for control channel</t>
  </si>
  <si>
    <t>Target packet error rate for the required SNR in item (19b) for data channel</t>
  </si>
  <si>
    <t>UE speed (km/h)</t>
    <phoneticPr fontId="1" type="noConversion"/>
  </si>
  <si>
    <t>LOS</t>
  </si>
  <si>
    <t>(6) Control channel power boosting gain (dB)</t>
  </si>
  <si>
    <t>(7) Data channel power loss due to pilot/control boosting (dB)</t>
  </si>
  <si>
    <t>(8) Cable, connector, combiner, body losses, etc. (enumerate sources) (dB) (feeder loss must be included for and only for downlink)</t>
  </si>
  <si>
    <t>(9a) Control channel EIRP = (3) + (4) + (5) + (6) – (8) dBm</t>
  </si>
  <si>
    <t>(9b) Data channel EIRP = (3) + (4) + (5) – (7) – (8)  dBm</t>
  </si>
  <si>
    <t>LEO</t>
  </si>
  <si>
    <t>System configuration</t>
  </si>
  <si>
    <t xml:space="preserve">(19a) Required SNR for the control channel (dB) </t>
  </si>
  <si>
    <t xml:space="preserve">(19b) Required SNR for the data channel (dB) </t>
  </si>
  <si>
    <t>(20) Receiver implementation margin (dB)</t>
  </si>
  <si>
    <t>(21a) H-ARQ gain for control channel (dB)</t>
  </si>
  <si>
    <t>(21b) H-ARQ gain for data channel (dB)</t>
  </si>
  <si>
    <t>(22a) Receiver sensitivity for control channel         = (18a) + (19a) + (20) – (21a)  dBm</t>
  </si>
  <si>
    <t>(22b) Receiver sensitivity for data channel          = (18b) + (19b) + (20) – (21b)  dBm</t>
  </si>
  <si>
    <t>Calculation of available pathloss</t>
  </si>
  <si>
    <t>Parameter</t>
  </si>
  <si>
    <t>(30a) Maximum range for control channel (based on (29a) and according to the system configuration section of the link budget) (m)</t>
  </si>
  <si>
    <t>(30b) Maximum range for data channel (based on (29b) and according to the system configuration section of the link budget) (m)</t>
  </si>
  <si>
    <r>
      <t>(31a) Coverage Area for control channel = (π (30a)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 (m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/site)</t>
    </r>
  </si>
  <si>
    <r>
      <t>(31b) Coverage Area for data channel = (π (30b)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 (m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/site)</t>
    </r>
  </si>
  <si>
    <t>Range/coverage efficiency calculation</t>
  </si>
  <si>
    <t>NPDSCH</t>
  </si>
  <si>
    <t>NPDCCH</t>
  </si>
  <si>
    <t>(17a) Occupied channel bandwidth for control channel (for meeting the requirements of the traffic type) (Hz)</t>
  </si>
  <si>
    <t>(17b) Occupied channel bandwidth for data channel (for meeting the requirements of the traffic type) (Hz)</t>
  </si>
  <si>
    <t>(10) Number of receive antennas (The number shall be within the indicated range in § 8.4 of Report ITU-R M.2412-0)</t>
    <phoneticPr fontId="1" type="noConversion"/>
  </si>
  <si>
    <t>(10bis) Number of receive antenna ports</t>
    <phoneticPr fontId="1" type="noConversion"/>
  </si>
  <si>
    <t>(11) Receiver antenna gain (dBi)</t>
  </si>
  <si>
    <t>(11bis) Receiver array gain (depends on transmitter array configurations and technologies such as adaptive beam forming, etc.) (dB)</t>
    <phoneticPr fontId="1" type="noConversion"/>
  </si>
  <si>
    <t>(12) Cable, connector, combiner, body losses, etc. (enumerate sources) (dB) (feeder loss must be included for and only for uplink)</t>
  </si>
  <si>
    <t>(13) Receiver noise figure (dB)</t>
  </si>
  <si>
    <t>(14) Thermal noise density (dBm/Hz)</t>
  </si>
  <si>
    <t>(16a) Total noise plus interference density for control channel        = 10 log (10^(((13) + (14))/10) + 10^((15a)/10))  dBm/Hz  (See 3GPP note at bottom of the table (i) )</t>
  </si>
  <si>
    <t>(18a) Effective noise power for control channel = (16a) + 10 log((17a)) dBm</t>
  </si>
  <si>
    <t>-</t>
    <phoneticPr fontId="1" type="noConversion"/>
  </si>
  <si>
    <t>-</t>
  </si>
  <si>
    <t>(29b) Available path loss for data channel           = (23b) – (25b) + (26) – (27) + (28) – (12)   dB</t>
  </si>
  <si>
    <t>(29a) Available path loss for control channel          = (23a) – (25a) + (26) – (27) + (28) – (12)   dB</t>
    <phoneticPr fontId="1" type="noConversion"/>
  </si>
  <si>
    <t>(28) Other gains (dB) (if any please specify)</t>
  </si>
  <si>
    <t>(27) Penetration margin (dB)</t>
  </si>
  <si>
    <t>(26) BS selection/macro-diversity gain (dB)</t>
  </si>
  <si>
    <t xml:space="preserve">(25b) Shadow fading margin for data channel (function of the cell area reliability and (24)) (dB) </t>
  </si>
  <si>
    <t>(25a) Shadow fading margin for control channel (function of the cell area reliability and (24)) (dB)</t>
  </si>
  <si>
    <t>(24) Lognormal shadow fading std deviation (dB)</t>
  </si>
  <si>
    <t>(23b) Hardware link budget for data channel           = (9b) + (11) + (11bis) − (22b)  dB</t>
  </si>
  <si>
    <t>(23a) Hardware link budget for control channel          = (9a) + (11) + (11bis) − (22a)   dB</t>
  </si>
  <si>
    <t>(18b) Effective noise power for data channel = (16b) + 10 log((17b)) dBm</t>
  </si>
  <si>
    <t>(16b) Total noise plus interference density for data channel        = 10 log (10^(((13) + (14))/10) + 10^((15b)/10))  dBm/Hz  (See 3GPP note at bottom of the table (i) )</t>
  </si>
  <si>
    <t xml:space="preserve">(15b) Receiver interference density for data channel (dBm/Hz) </t>
  </si>
  <si>
    <t>(15a) Receiver interference density for control channel (dBm/Hz) (See 3GPP note at bottom of the table (i) )</t>
  </si>
  <si>
    <t>Receiver</t>
  </si>
  <si>
    <t>(5) Transmitter array gain (depends on transmitter array configurations and technologies such as adaptive beam forming, CDD (cyclic delay diversity), etc.) (dB)</t>
  </si>
  <si>
    <t>(4) Transmitter antenna gain (dBi)</t>
  </si>
  <si>
    <t>(3) Total transmit power = function of (1) and (2) (dBm) (The value shall not exceed the indicated value in § 8.4 of Report ITU-R M.2412-0)</t>
    <phoneticPr fontId="1" type="noConversion"/>
  </si>
  <si>
    <t>(2) Maximal transmit power per antenna (dBm)</t>
  </si>
  <si>
    <t>(1bis) Number of transmit antenna ports</t>
    <phoneticPr fontId="1" type="noConversion"/>
  </si>
  <si>
    <t>(1) Number of transmit antennas. (The number shall be within the indicated range in  § 8.4 of Report ITU-R M.2412-0)</t>
    <phoneticPr fontId="1" type="noConversion"/>
  </si>
  <si>
    <t>Transmitter</t>
  </si>
  <si>
    <t>Feeder loss (dB)</t>
  </si>
  <si>
    <t>LOS</t>
    <phoneticPr fontId="1" type="noConversion"/>
  </si>
  <si>
    <t>NLOS O-to-I</t>
    <phoneticPr fontId="1" type="noConversion"/>
  </si>
  <si>
    <t>NLOS</t>
    <phoneticPr fontId="1" type="noConversion"/>
  </si>
  <si>
    <r>
      <t>Pathloss model</t>
    </r>
    <r>
      <rPr>
        <vertAlign val="superscript"/>
        <sz val="10"/>
        <color theme="1"/>
        <rFont val="Times New Roman"/>
        <family val="1"/>
      </rPr>
      <t>(3)</t>
    </r>
    <r>
      <rPr>
        <sz val="11"/>
        <color theme="1"/>
        <rFont val="Times New Roman"/>
        <family val="1"/>
      </rPr>
      <t xml:space="preserve"> (select from LoS or NLoS)</t>
    </r>
  </si>
  <si>
    <r>
      <t>Spectral efficiency</t>
    </r>
    <r>
      <rPr>
        <vertAlign val="superscript"/>
        <sz val="10"/>
        <color theme="1"/>
        <rFont val="Times New Roman"/>
        <family val="1"/>
      </rPr>
      <t>(2)</t>
    </r>
    <r>
      <rPr>
        <sz val="11"/>
        <color theme="1"/>
        <rFont val="Times New Roman"/>
        <family val="1"/>
      </rPr>
      <t xml:space="preserve"> (bit/s/Hz)</t>
    </r>
  </si>
  <si>
    <r>
      <t>Cell area reliability</t>
    </r>
    <r>
      <rPr>
        <vertAlign val="superscript"/>
        <sz val="10"/>
        <color theme="1"/>
        <rFont val="Times New Roman"/>
        <family val="1"/>
      </rPr>
      <t>(1)</t>
    </r>
    <r>
      <rPr>
        <sz val="11"/>
        <color theme="1"/>
        <rFont val="Times New Roman"/>
        <family val="1"/>
      </rPr>
      <t xml:space="preserve"> for data channel (%) (Please specify how it is calculated.) (See 3GPP note at bottom of the table (i) )</t>
    </r>
  </si>
  <si>
    <r>
      <t>Cell area reliability</t>
    </r>
    <r>
      <rPr>
        <vertAlign val="superscript"/>
        <sz val="10"/>
        <color theme="1"/>
        <rFont val="Times New Roman"/>
        <family val="1"/>
      </rPr>
      <t>(1)</t>
    </r>
    <r>
      <rPr>
        <sz val="11"/>
        <color theme="1"/>
        <rFont val="Times New Roman"/>
        <family val="1"/>
      </rPr>
      <t xml:space="preserve"> for control channel  (%) (Please specify how it is calculated.) (See 3GPP note at bottom of the table (i) )</t>
    </r>
  </si>
  <si>
    <t>UT antenna heights (m)</t>
  </si>
  <si>
    <t>BS antenna heights (m)</t>
  </si>
  <si>
    <t>Carrier frequency (GHz)</t>
  </si>
  <si>
    <t>NPUSCH Format 2 (NLOS O-to-I)</t>
    <phoneticPr fontId="1" type="noConversion"/>
  </si>
  <si>
    <t>NPUSCH (NLOS O-to-I)</t>
    <phoneticPr fontId="1" type="noConversion"/>
  </si>
  <si>
    <t>NPUSCH Format 2  (NLOS)</t>
    <phoneticPr fontId="1" type="noConversion"/>
  </si>
  <si>
    <t>NPUSCH (NLOS)</t>
    <phoneticPr fontId="1" type="noConversion"/>
  </si>
  <si>
    <t>PUSCH format2  (LOS)</t>
    <phoneticPr fontId="1" type="noConversion"/>
  </si>
  <si>
    <t>NPUSCH format 1 (LOS)</t>
    <phoneticPr fontId="1" type="noConversion"/>
  </si>
  <si>
    <t>NPDCCH (NLOS O-to-I)</t>
    <phoneticPr fontId="1" type="noConversion"/>
  </si>
  <si>
    <t>NPDSCH (NLOS O-to-I)</t>
    <phoneticPr fontId="1" type="noConversion"/>
  </si>
  <si>
    <t>NPDCCH (NLOS)</t>
    <phoneticPr fontId="1" type="noConversion"/>
  </si>
  <si>
    <t>NPDSCH (NLOS)</t>
    <phoneticPr fontId="1" type="noConversion"/>
  </si>
  <si>
    <t>NPDCCH (LOS)</t>
    <phoneticPr fontId="1" type="noConversion"/>
  </si>
  <si>
    <t>NPDSCH (LOS)</t>
    <phoneticPr fontId="1" type="noConversion"/>
  </si>
  <si>
    <t>Item</t>
  </si>
  <si>
    <t>NPUSCH format 2</t>
  </si>
  <si>
    <t>NPUSCH</t>
  </si>
  <si>
    <t>TBD</t>
  </si>
  <si>
    <t>Calculation of coverage margin</t>
  </si>
  <si>
    <t>PDCCH</t>
  </si>
  <si>
    <t>PDSCH</t>
  </si>
  <si>
    <t>PUCCH</t>
  </si>
  <si>
    <t>PUSCH</t>
  </si>
  <si>
    <t>MPDCCH</t>
  </si>
  <si>
    <t>s1. Frequency (GHz)</t>
  </si>
  <si>
    <t>s2. Constellation type</t>
  </si>
  <si>
    <t>s3. Satellite beam diameter (km)</t>
  </si>
  <si>
    <t>s4. Satellite height (km)</t>
  </si>
  <si>
    <t>s5. UE antenna height (m)</t>
  </si>
  <si>
    <t>s6. Cell area reliability</t>
  </si>
  <si>
    <t>s7. Transmission bit rate (bits/s)</t>
  </si>
  <si>
    <t>s8. Target packet error rate for the required SNR</t>
  </si>
  <si>
    <t>s9. Spectral efficiency (bit/s/Hz)</t>
  </si>
  <si>
    <t>s10. Pathloss model (select from LoS or NLoS)</t>
  </si>
  <si>
    <t>s11. UE speed (km/h)</t>
  </si>
  <si>
    <t>s12. Minimum elevation angle (degrees)</t>
  </si>
  <si>
    <t>t1. Number of transmit antennas</t>
  </si>
  <si>
    <t>t2. Number of transmit antenna ports</t>
  </si>
  <si>
    <t>t4. Transmit antenna gain (dBi)</t>
  </si>
  <si>
    <t>t5. EIRP (dBm)</t>
  </si>
  <si>
    <t>t3. Total transmit power (dBm)</t>
  </si>
  <si>
    <t>r1. Number of Receive antennas</t>
  </si>
  <si>
    <t>r2. Number of Receive antennas ports</t>
  </si>
  <si>
    <t>r6. Receiver implementation margin (dB)</t>
  </si>
  <si>
    <t>r7. Hardware link budget</t>
  </si>
  <si>
    <t>m1. Distance to the satellite at minimum elevation angle (km)</t>
  </si>
  <si>
    <t>r4. Occupied Channel bandwidth (Hz)</t>
  </si>
  <si>
    <t>r3. Receiver G/T (dB/K)</t>
  </si>
  <si>
    <t>r5. Required SNR (dB)</t>
  </si>
  <si>
    <t>c1. Atmospheric loss (dB)</t>
  </si>
  <si>
    <t>c2.Shadow fading margin (dB)</t>
  </si>
  <si>
    <t>c3. Scintillation Loss (dB)</t>
  </si>
  <si>
    <t>c4. Polarization loss (dB)</t>
  </si>
  <si>
    <t>c5. Additional losses (dB)</t>
  </si>
  <si>
    <t>c6. Available pathloss for data channel (dB)</t>
  </si>
  <si>
    <t>m2 .Pathloss at minimum elevation angle (dB)</t>
  </si>
  <si>
    <t>m3. Coverage margin at minimum elevation angle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</si>
</sst>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_ "/>
    <numFmt numFmtId="165" formatCode="0.0"/>
    <numFmt numFmtId="166" formatCode="0.00_ "/>
    <numFmt numFmtId="167" formatCode="0.0_ "/>
    <numFmt numFmtId="168" formatCode="0_ "/>
    <numFmt numFmtId="169" formatCode="0.00_);[Red]\(0.00\)"/>
    <numFmt numFmtId="170" formatCode="0.000E+00"/>
  </numFmts>
  <fonts count="23">
    <font>
      <sz val="1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charset val="136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宋体"/>
      <family val="3"/>
      <charset val="134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1"/>
      <name val="Times New Roman"/>
      <family val="1"/>
    </font>
    <font>
      <strike/>
      <sz val="11"/>
      <name val="Times New Roman"/>
      <family val="1"/>
    </font>
    <font>
      <sz val="11"/>
      <color rgb="FFFF0000"/>
      <name val="Times New Roman"/>
      <family val="1"/>
    </font>
    <font>
      <sz val="12"/>
      <name val="宋体"/>
      <charset val="134"/>
    </font>
    <font>
      <sz val="12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2"/>
      <color rgb="FF7030A0"/>
      <name val="宋体"/>
      <family val="3"/>
      <charset val="134"/>
    </font>
    <font>
      <sz val="11"/>
      <color rgb="FF7030A0"/>
      <name val="Times New Roman"/>
      <family val="1"/>
    </font>
    <font>
      <sz val="11"/>
      <color rgb="FF3F3F76"/>
      <name val="Calibri"/>
      <family val="2"/>
      <charset val="134"/>
      <scheme val="minor"/>
    </font>
    <font>
      <vertAlign val="superscript"/>
      <sz val="10"/>
      <color theme="1"/>
      <name val="Times New Roman"/>
      <family val="1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2">
    <xf numFmtId="0" fontId="0" fillId="0" borderId="0"/>
    <xf numFmtId="0" fontId="4" fillId="0" borderId="0"/>
    <xf numFmtId="0" fontId="4" fillId="0" borderId="0"/>
    <xf numFmtId="0" fontId="4" fillId="2" borderId="1"/>
    <xf numFmtId="0" fontId="4" fillId="0" borderId="0"/>
    <xf numFmtId="0" fontId="3" fillId="0" borderId="0"/>
    <xf numFmtId="0" fontId="4" fillId="0" borderId="0"/>
    <xf numFmtId="0" fontId="2" fillId="0" borderId="0"/>
    <xf numFmtId="0" fontId="4" fillId="0" borderId="0"/>
    <xf numFmtId="0" fontId="4" fillId="3" borderId="0"/>
    <xf numFmtId="0" fontId="4" fillId="4" borderId="0"/>
    <xf numFmtId="0" fontId="4" fillId="5" borderId="0"/>
    <xf numFmtId="0" fontId="4" fillId="6" borderId="0"/>
    <xf numFmtId="0" fontId="4" fillId="7" borderId="0"/>
    <xf numFmtId="0" fontId="4" fillId="8" borderId="0"/>
    <xf numFmtId="0" fontId="4" fillId="9" borderId="0"/>
    <xf numFmtId="0" fontId="4" fillId="10" borderId="0"/>
    <xf numFmtId="0" fontId="4" fillId="11" borderId="0"/>
    <xf numFmtId="0" fontId="4" fillId="12" borderId="0"/>
    <xf numFmtId="0" fontId="4" fillId="13" borderId="0"/>
    <xf numFmtId="0" fontId="4" fillId="14" borderId="0"/>
    <xf numFmtId="0" fontId="4" fillId="0" borderId="0"/>
    <xf numFmtId="0" fontId="4" fillId="2" borderId="1"/>
    <xf numFmtId="0" fontId="4" fillId="0" borderId="0"/>
    <xf numFmtId="0" fontId="4" fillId="0" borderId="0"/>
    <xf numFmtId="0" fontId="5" fillId="0" borderId="0"/>
    <xf numFmtId="0" fontId="6" fillId="0" borderId="0"/>
    <xf numFmtId="0" fontId="2" fillId="0" borderId="0"/>
    <xf numFmtId="0" fontId="4" fillId="3" borderId="0"/>
    <xf numFmtId="0" fontId="4" fillId="4" borderId="0"/>
    <xf numFmtId="0" fontId="4" fillId="5" borderId="0"/>
    <xf numFmtId="0" fontId="4" fillId="6" borderId="0"/>
    <xf numFmtId="0" fontId="4" fillId="7" borderId="0"/>
    <xf numFmtId="0" fontId="4" fillId="8" borderId="0"/>
    <xf numFmtId="0" fontId="4" fillId="9" borderId="0"/>
    <xf numFmtId="0" fontId="4" fillId="10" borderId="0"/>
    <xf numFmtId="0" fontId="4" fillId="11" borderId="0"/>
    <xf numFmtId="0" fontId="4" fillId="12" borderId="0"/>
    <xf numFmtId="0" fontId="4" fillId="13" borderId="0"/>
    <xf numFmtId="0" fontId="4" fillId="14" borderId="0"/>
    <xf numFmtId="0" fontId="2" fillId="0" borderId="0"/>
    <xf numFmtId="0" fontId="4" fillId="3" borderId="0"/>
    <xf numFmtId="0" fontId="4" fillId="4" borderId="0"/>
    <xf numFmtId="0" fontId="4" fillId="5" borderId="0"/>
    <xf numFmtId="0" fontId="4" fillId="6" borderId="0"/>
    <xf numFmtId="0" fontId="4" fillId="7" borderId="0"/>
    <xf numFmtId="0" fontId="4" fillId="8" borderId="0"/>
    <xf numFmtId="0" fontId="4" fillId="9" borderId="0"/>
    <xf numFmtId="0" fontId="4" fillId="10" borderId="0"/>
    <xf numFmtId="0" fontId="4" fillId="11" borderId="0"/>
    <xf numFmtId="0" fontId="4" fillId="12" borderId="0"/>
    <xf numFmtId="0" fontId="4" fillId="13" borderId="0"/>
    <xf numFmtId="0" fontId="4" fillId="14" borderId="0"/>
    <xf numFmtId="0" fontId="2" fillId="0" borderId="0"/>
    <xf numFmtId="0" fontId="4" fillId="0" borderId="0"/>
    <xf numFmtId="0" fontId="4" fillId="3" borderId="0"/>
    <xf numFmtId="0" fontId="4" fillId="4" borderId="0"/>
    <xf numFmtId="0" fontId="4" fillId="5" borderId="0"/>
    <xf numFmtId="0" fontId="4" fillId="6" borderId="0"/>
    <xf numFmtId="0" fontId="4" fillId="7" borderId="0"/>
    <xf numFmtId="0" fontId="4" fillId="8" borderId="0"/>
    <xf numFmtId="0" fontId="4" fillId="9" borderId="0"/>
    <xf numFmtId="0" fontId="4" fillId="10" borderId="0"/>
    <xf numFmtId="0" fontId="4" fillId="11" borderId="0"/>
    <xf numFmtId="0" fontId="4" fillId="12" borderId="0"/>
    <xf numFmtId="0" fontId="4" fillId="13" borderId="0"/>
    <xf numFmtId="0" fontId="4" fillId="14" borderId="0"/>
    <xf numFmtId="0" fontId="4" fillId="0" borderId="0"/>
    <xf numFmtId="0" fontId="4" fillId="2" borderId="1"/>
    <xf numFmtId="0" fontId="4" fillId="0" borderId="0"/>
    <xf numFmtId="0" fontId="4" fillId="0" borderId="0"/>
    <xf numFmtId="0" fontId="4" fillId="0" borderId="0"/>
    <xf numFmtId="0" fontId="4" fillId="3" borderId="0"/>
    <xf numFmtId="0" fontId="4" fillId="4" borderId="0"/>
    <xf numFmtId="0" fontId="4" fillId="5" borderId="0"/>
    <xf numFmtId="0" fontId="4" fillId="6" borderId="0"/>
    <xf numFmtId="0" fontId="4" fillId="7" borderId="0"/>
    <xf numFmtId="0" fontId="4" fillId="8" borderId="0"/>
    <xf numFmtId="0" fontId="4" fillId="9" borderId="0"/>
    <xf numFmtId="0" fontId="4" fillId="10" borderId="0"/>
    <xf numFmtId="0" fontId="4" fillId="11" borderId="0"/>
    <xf numFmtId="0" fontId="4" fillId="12" borderId="0"/>
    <xf numFmtId="0" fontId="4" fillId="13" borderId="0"/>
    <xf numFmtId="0" fontId="4" fillId="14" borderId="0"/>
    <xf numFmtId="0" fontId="4" fillId="0" borderId="0"/>
    <xf numFmtId="0" fontId="4" fillId="2" borderId="1"/>
    <xf numFmtId="0" fontId="4" fillId="0" borderId="0"/>
    <xf numFmtId="0" fontId="4" fillId="0" borderId="0"/>
    <xf numFmtId="0" fontId="7" fillId="0" borderId="0"/>
    <xf numFmtId="0" fontId="1" fillId="0" borderId="0"/>
    <xf numFmtId="0" fontId="15" fillId="0" borderId="0">
      <alignment vertical="center"/>
    </xf>
    <xf numFmtId="0" fontId="20" fillId="16" borderId="3" applyNumberFormat="0" applyAlignment="0" applyProtection="0">
      <alignment vertical="center"/>
    </xf>
  </cellStyleXfs>
  <cellXfs count="90">
    <xf numFmtId="0" fontId="0" fillId="0" borderId="0" xfId="0"/>
    <xf numFmtId="0" fontId="9" fillId="0" borderId="2" xfId="0" applyFont="1" applyBorder="1" applyAlignment="1">
      <alignment horizontal="justify" vertical="center" wrapText="1"/>
    </xf>
    <xf numFmtId="0" fontId="15" fillId="0" borderId="0" xfId="90">
      <alignment vertical="center"/>
    </xf>
    <xf numFmtId="166" fontId="16" fillId="0" borderId="0" xfId="90" applyNumberFormat="1" applyFont="1" applyAlignment="1">
      <alignment horizontal="center" vertical="center"/>
    </xf>
    <xf numFmtId="0" fontId="16" fillId="0" borderId="0" xfId="90" applyFont="1" applyAlignment="1">
      <alignment horizontal="center" vertical="center"/>
    </xf>
    <xf numFmtId="0" fontId="16" fillId="0" borderId="0" xfId="90" applyFont="1">
      <alignment vertical="center"/>
    </xf>
    <xf numFmtId="166" fontId="9" fillId="0" borderId="0" xfId="90" applyNumberFormat="1" applyFont="1" applyAlignment="1">
      <alignment horizontal="center" vertical="center"/>
    </xf>
    <xf numFmtId="0" fontId="9" fillId="0" borderId="0" xfId="90" applyFont="1" applyAlignment="1">
      <alignment horizontal="center" vertical="center"/>
    </xf>
    <xf numFmtId="0" fontId="9" fillId="0" borderId="0" xfId="90" applyFont="1">
      <alignment vertical="center"/>
    </xf>
    <xf numFmtId="169" fontId="9" fillId="0" borderId="2" xfId="90" applyNumberFormat="1" applyFont="1" applyBorder="1" applyAlignment="1">
      <alignment horizontal="center" vertical="center" wrapText="1"/>
    </xf>
    <xf numFmtId="0" fontId="9" fillId="0" borderId="2" xfId="90" applyFont="1" applyBorder="1" applyAlignment="1">
      <alignment horizontal="justify" vertical="center" wrapText="1"/>
    </xf>
    <xf numFmtId="166" fontId="9" fillId="0" borderId="2" xfId="90" applyNumberFormat="1" applyFont="1" applyBorder="1" applyAlignment="1">
      <alignment horizontal="center" vertical="center" wrapText="1"/>
    </xf>
    <xf numFmtId="0" fontId="9" fillId="0" borderId="2" xfId="90" applyFont="1" applyBorder="1" applyAlignment="1">
      <alignment horizontal="center" vertical="center" wrapText="1"/>
    </xf>
    <xf numFmtId="166" fontId="8" fillId="0" borderId="2" xfId="90" applyNumberFormat="1" applyFont="1" applyBorder="1" applyAlignment="1">
      <alignment horizontal="center" vertical="center" wrapText="1"/>
    </xf>
    <xf numFmtId="166" fontId="17" fillId="0" borderId="2" xfId="90" applyNumberFormat="1" applyFont="1" applyBorder="1" applyAlignment="1">
      <alignment horizontal="center" vertical="center"/>
    </xf>
    <xf numFmtId="0" fontId="17" fillId="0" borderId="2" xfId="90" applyFont="1" applyBorder="1" applyAlignment="1">
      <alignment horizontal="center" vertical="center" wrapText="1"/>
    </xf>
    <xf numFmtId="0" fontId="17" fillId="0" borderId="2" xfId="90" applyFont="1" applyBorder="1" applyAlignment="1">
      <alignment vertical="center" wrapText="1"/>
    </xf>
    <xf numFmtId="166" fontId="17" fillId="19" borderId="2" xfId="90" applyNumberFormat="1" applyFont="1" applyFill="1" applyBorder="1" applyAlignment="1">
      <alignment horizontal="center" vertical="center"/>
    </xf>
    <xf numFmtId="0" fontId="17" fillId="19" borderId="2" xfId="90" applyFont="1" applyFill="1" applyBorder="1" applyAlignment="1">
      <alignment horizontal="center" vertical="center" wrapText="1"/>
    </xf>
    <xf numFmtId="0" fontId="17" fillId="19" borderId="2" xfId="90" applyFont="1" applyFill="1" applyBorder="1" applyAlignment="1">
      <alignment vertical="center" wrapText="1"/>
    </xf>
    <xf numFmtId="166" fontId="8" fillId="15" borderId="2" xfId="90" applyNumberFormat="1" applyFont="1" applyFill="1" applyBorder="1" applyAlignment="1">
      <alignment horizontal="center" vertical="center"/>
    </xf>
    <xf numFmtId="166" fontId="9" fillId="15" borderId="2" xfId="90" applyNumberFormat="1" applyFont="1" applyFill="1" applyBorder="1" applyAlignment="1">
      <alignment horizontal="center" vertical="center"/>
    </xf>
    <xf numFmtId="0" fontId="9" fillId="15" borderId="2" xfId="90" applyFont="1" applyFill="1" applyBorder="1" applyAlignment="1">
      <alignment horizontal="justify" vertical="center"/>
    </xf>
    <xf numFmtId="166" fontId="9" fillId="0" borderId="2" xfId="90" applyNumberFormat="1" applyFont="1" applyBorder="1" applyAlignment="1">
      <alignment horizontal="center" vertical="center"/>
    </xf>
    <xf numFmtId="0" fontId="9" fillId="17" borderId="2" xfId="90" applyFont="1" applyFill="1" applyBorder="1" applyAlignment="1">
      <alignment horizontal="justify" vertical="center" wrapText="1"/>
    </xf>
    <xf numFmtId="166" fontId="18" fillId="0" borderId="0" xfId="90" applyNumberFormat="1" applyFont="1" applyAlignment="1">
      <alignment horizontal="center" vertical="center"/>
    </xf>
    <xf numFmtId="166" fontId="19" fillId="0" borderId="2" xfId="90" applyNumberFormat="1" applyFont="1" applyBorder="1" applyAlignment="1">
      <alignment horizontal="center" vertical="center" wrapText="1"/>
    </xf>
    <xf numFmtId="166" fontId="8" fillId="0" borderId="2" xfId="90" applyNumberFormat="1" applyFont="1" applyBorder="1" applyAlignment="1">
      <alignment horizontal="center" vertical="center"/>
    </xf>
    <xf numFmtId="0" fontId="8" fillId="0" borderId="2" xfId="90" applyFont="1" applyBorder="1" applyAlignment="1">
      <alignment horizontal="center" vertical="center" wrapText="1"/>
    </xf>
    <xf numFmtId="0" fontId="10" fillId="0" borderId="2" xfId="90" applyFont="1" applyBorder="1" applyAlignment="1">
      <alignment horizontal="center" vertical="center"/>
    </xf>
    <xf numFmtId="0" fontId="8" fillId="0" borderId="2" xfId="91" applyFont="1" applyFill="1" applyBorder="1" applyAlignment="1">
      <alignment horizontal="center" vertical="center"/>
    </xf>
    <xf numFmtId="0" fontId="9" fillId="15" borderId="2" xfId="90" applyFont="1" applyFill="1" applyBorder="1" applyAlignment="1">
      <alignment horizontal="justify" vertical="center" wrapText="1"/>
    </xf>
    <xf numFmtId="3" fontId="8" fillId="0" borderId="2" xfId="91" applyNumberFormat="1" applyFont="1" applyFill="1" applyBorder="1" applyAlignment="1">
      <alignment horizontal="center" vertical="center"/>
    </xf>
    <xf numFmtId="165" fontId="10" fillId="0" borderId="2" xfId="90" applyNumberFormat="1" applyFont="1" applyBorder="1" applyAlignment="1">
      <alignment horizontal="center" vertical="center"/>
    </xf>
    <xf numFmtId="166" fontId="8" fillId="18" borderId="2" xfId="90" applyNumberFormat="1" applyFont="1" applyFill="1" applyBorder="1" applyAlignment="1">
      <alignment horizontal="center" vertical="center" wrapText="1"/>
    </xf>
    <xf numFmtId="0" fontId="17" fillId="18" borderId="2" xfId="90" applyFont="1" applyFill="1" applyBorder="1" applyAlignment="1">
      <alignment horizontal="justify" vertical="center" wrapText="1"/>
    </xf>
    <xf numFmtId="166" fontId="12" fillId="19" borderId="2" xfId="90" applyNumberFormat="1" applyFont="1" applyFill="1" applyBorder="1" applyAlignment="1">
      <alignment horizontal="center" vertical="center"/>
    </xf>
    <xf numFmtId="0" fontId="12" fillId="19" borderId="2" xfId="90" applyFont="1" applyFill="1" applyBorder="1" applyAlignment="1">
      <alignment horizontal="center" vertical="center" wrapText="1"/>
    </xf>
    <xf numFmtId="165" fontId="10" fillId="15" borderId="2" xfId="90" applyNumberFormat="1" applyFont="1" applyFill="1" applyBorder="1" applyAlignment="1">
      <alignment horizontal="center" vertical="center"/>
    </xf>
    <xf numFmtId="0" fontId="8" fillId="0" borderId="2" xfId="90" applyFont="1" applyBorder="1" applyAlignment="1">
      <alignment horizontal="center" vertical="center"/>
    </xf>
    <xf numFmtId="0" fontId="9" fillId="18" borderId="2" xfId="90" applyFont="1" applyFill="1" applyBorder="1" applyAlignment="1">
      <alignment horizontal="justify" vertical="center" wrapText="1"/>
    </xf>
    <xf numFmtId="0" fontId="9" fillId="18" borderId="4" xfId="90" applyFont="1" applyFill="1" applyBorder="1" applyAlignment="1">
      <alignment vertical="center" wrapText="1"/>
    </xf>
    <xf numFmtId="164" fontId="8" fillId="0" borderId="2" xfId="90" applyNumberFormat="1" applyFont="1" applyBorder="1" applyAlignment="1">
      <alignment horizontal="center" vertical="center"/>
    </xf>
    <xf numFmtId="164" fontId="8" fillId="0" borderId="2" xfId="90" applyNumberFormat="1" applyFont="1" applyBorder="1" applyAlignment="1">
      <alignment horizontal="center" vertical="center" wrapText="1"/>
    </xf>
    <xf numFmtId="170" fontId="10" fillId="0" borderId="2" xfId="90" applyNumberFormat="1" applyFont="1" applyBorder="1" applyAlignment="1">
      <alignment horizontal="center" vertical="center"/>
    </xf>
    <xf numFmtId="9" fontId="8" fillId="0" borderId="2" xfId="90" applyNumberFormat="1" applyFont="1" applyBorder="1" applyAlignment="1">
      <alignment horizontal="center" vertical="center"/>
    </xf>
    <xf numFmtId="9" fontId="10" fillId="0" borderId="2" xfId="90" applyNumberFormat="1" applyFont="1" applyBorder="1" applyAlignment="1">
      <alignment horizontal="center" vertical="center"/>
    </xf>
    <xf numFmtId="1" fontId="8" fillId="0" borderId="2" xfId="91" applyNumberFormat="1" applyFont="1" applyFill="1" applyBorder="1" applyAlignment="1">
      <alignment horizontal="center" vertical="center"/>
    </xf>
    <xf numFmtId="166" fontId="10" fillId="0" borderId="2" xfId="90" applyNumberFormat="1" applyFont="1" applyBorder="1" applyAlignment="1">
      <alignment horizontal="center" vertical="center"/>
    </xf>
    <xf numFmtId="9" fontId="8" fillId="0" borderId="2" xfId="90" applyNumberFormat="1" applyFont="1" applyBorder="1" applyAlignment="1">
      <alignment horizontal="center" vertical="center" wrapText="1"/>
    </xf>
    <xf numFmtId="166" fontId="17" fillId="19" borderId="2" xfId="90" applyNumberFormat="1" applyFont="1" applyFill="1" applyBorder="1" applyAlignment="1">
      <alignment horizontal="center" vertical="center" wrapText="1"/>
    </xf>
    <xf numFmtId="166" fontId="12" fillId="19" borderId="2" xfId="90" applyNumberFormat="1" applyFont="1" applyFill="1" applyBorder="1" applyAlignment="1">
      <alignment horizontal="center" vertical="center" wrapText="1"/>
    </xf>
    <xf numFmtId="0" fontId="17" fillId="19" borderId="2" xfId="90" applyFont="1" applyFill="1" applyBorder="1" applyAlignment="1">
      <alignment horizontal="justify" vertical="center"/>
    </xf>
    <xf numFmtId="166" fontId="17" fillId="19" borderId="6" xfId="90" applyNumberFormat="1" applyFont="1" applyFill="1" applyBorder="1" applyAlignment="1">
      <alignment horizontal="center" vertical="center"/>
    </xf>
    <xf numFmtId="0" fontId="17" fillId="19" borderId="6" xfId="9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justify" vertical="center"/>
    </xf>
    <xf numFmtId="0" fontId="12" fillId="0" borderId="0" xfId="0" applyFont="1" applyFill="1" applyBorder="1" applyAlignment="1">
      <alignment horizontal="justify" vertical="center"/>
    </xf>
    <xf numFmtId="0" fontId="13" fillId="0" borderId="0" xfId="0" applyFont="1" applyFill="1" applyBorder="1" applyAlignment="1">
      <alignment horizontal="justify" vertical="center"/>
    </xf>
    <xf numFmtId="164" fontId="12" fillId="0" borderId="2" xfId="0" applyNumberFormat="1" applyFont="1" applyBorder="1"/>
    <xf numFmtId="164" fontId="12" fillId="0" borderId="2" xfId="0" applyNumberFormat="1" applyFont="1" applyBorder="1" applyAlignment="1">
      <alignment horizontal="center"/>
    </xf>
    <xf numFmtId="164" fontId="22" fillId="0" borderId="0" xfId="0" applyNumberFormat="1" applyFont="1"/>
    <xf numFmtId="164" fontId="12" fillId="21" borderId="2" xfId="0" applyNumberFormat="1" applyFont="1" applyFill="1" applyBorder="1"/>
    <xf numFmtId="164" fontId="12" fillId="21" borderId="2" xfId="0" applyNumberFormat="1" applyFont="1" applyFill="1" applyBorder="1" applyAlignment="1">
      <alignment horizontal="center"/>
    </xf>
    <xf numFmtId="165" fontId="8" fillId="0" borderId="2" xfId="0" applyNumberFormat="1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 applyAlignment="1">
      <alignment horizontal="center"/>
    </xf>
    <xf numFmtId="168" fontId="8" fillId="0" borderId="2" xfId="0" applyNumberFormat="1" applyFont="1" applyBorder="1" applyAlignment="1">
      <alignment horizontal="center"/>
    </xf>
    <xf numFmtId="167" fontId="8" fillId="0" borderId="2" xfId="0" applyNumberFormat="1" applyFont="1" applyBorder="1" applyAlignment="1">
      <alignment horizontal="center"/>
    </xf>
    <xf numFmtId="0" fontId="17" fillId="21" borderId="2" xfId="0" applyFont="1" applyFill="1" applyBorder="1" applyAlignment="1">
      <alignment horizontal="justify" vertical="center" wrapText="1"/>
    </xf>
    <xf numFmtId="167" fontId="8" fillId="21" borderId="2" xfId="0" applyNumberFormat="1" applyFont="1" applyFill="1" applyBorder="1" applyAlignment="1">
      <alignment horizontal="center"/>
    </xf>
    <xf numFmtId="165" fontId="8" fillId="21" borderId="2" xfId="0" applyNumberFormat="1" applyFont="1" applyFill="1" applyBorder="1" applyAlignment="1">
      <alignment horizontal="center"/>
    </xf>
    <xf numFmtId="1" fontId="8" fillId="0" borderId="2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21" borderId="2" xfId="0" applyNumberFormat="1" applyFont="1" applyFill="1" applyBorder="1" applyAlignment="1">
      <alignment horizontal="center" vertical="center"/>
    </xf>
    <xf numFmtId="164" fontId="22" fillId="0" borderId="0" xfId="0" applyNumberFormat="1" applyFont="1" applyFill="1" applyBorder="1"/>
    <xf numFmtId="165" fontId="8" fillId="15" borderId="2" xfId="0" applyNumberFormat="1" applyFont="1" applyFill="1" applyBorder="1" applyAlignment="1">
      <alignment horizontal="center" vertical="center"/>
    </xf>
    <xf numFmtId="0" fontId="17" fillId="21" borderId="2" xfId="0" applyFont="1" applyFill="1" applyBorder="1" applyAlignment="1">
      <alignment horizontal="justify" vertical="center"/>
    </xf>
    <xf numFmtId="165" fontId="8" fillId="0" borderId="2" xfId="0" applyNumberFormat="1" applyFont="1" applyFill="1" applyBorder="1" applyAlignment="1">
      <alignment horizontal="center" vertical="center"/>
    </xf>
    <xf numFmtId="165" fontId="8" fillId="21" borderId="2" xfId="0" applyNumberFormat="1" applyFont="1" applyFill="1" applyBorder="1" applyAlignment="1">
      <alignment horizontal="center" vertical="center"/>
    </xf>
    <xf numFmtId="165" fontId="8" fillId="20" borderId="2" xfId="0" applyNumberFormat="1" applyFont="1" applyFill="1" applyBorder="1" applyAlignment="1">
      <alignment horizontal="center" vertical="center"/>
    </xf>
    <xf numFmtId="1" fontId="14" fillId="20" borderId="2" xfId="0" applyNumberFormat="1" applyFont="1" applyFill="1" applyBorder="1" applyAlignment="1">
      <alignment horizontal="center"/>
    </xf>
    <xf numFmtId="167" fontId="8" fillId="20" borderId="2" xfId="0" applyNumberFormat="1" applyFont="1" applyFill="1" applyBorder="1" applyAlignment="1">
      <alignment horizontal="center"/>
    </xf>
    <xf numFmtId="1" fontId="8" fillId="20" borderId="2" xfId="0" applyNumberFormat="1" applyFont="1" applyFill="1" applyBorder="1" applyAlignment="1">
      <alignment horizontal="center"/>
    </xf>
    <xf numFmtId="168" fontId="8" fillId="20" borderId="2" xfId="0" applyNumberFormat="1" applyFont="1" applyFill="1" applyBorder="1" applyAlignment="1">
      <alignment horizontal="center"/>
    </xf>
    <xf numFmtId="164" fontId="8" fillId="20" borderId="2" xfId="0" applyNumberFormat="1" applyFont="1" applyFill="1" applyBorder="1" applyAlignment="1">
      <alignment horizontal="center"/>
    </xf>
    <xf numFmtId="165" fontId="8" fillId="20" borderId="2" xfId="0" applyNumberFormat="1" applyFont="1" applyFill="1" applyBorder="1" applyAlignment="1">
      <alignment horizontal="center"/>
    </xf>
    <xf numFmtId="0" fontId="9" fillId="15" borderId="2" xfId="0" applyFont="1" applyFill="1" applyBorder="1" applyAlignment="1">
      <alignment horizontal="justify" vertical="center" wrapText="1"/>
    </xf>
    <xf numFmtId="166" fontId="17" fillId="19" borderId="6" xfId="90" applyNumberFormat="1" applyFont="1" applyFill="1" applyBorder="1" applyAlignment="1">
      <alignment horizontal="center" vertical="center"/>
    </xf>
    <xf numFmtId="166" fontId="17" fillId="19" borderId="5" xfId="90" applyNumberFormat="1" applyFont="1" applyFill="1" applyBorder="1" applyAlignment="1">
      <alignment horizontal="center" vertical="center"/>
    </xf>
  </cellXfs>
  <cellStyles count="92">
    <cellStyle name="20% - Accent1 2" xfId="9" xr:uid="{00000000-0005-0000-0000-000000000000}"/>
    <cellStyle name="20% - Accent1 2 2" xfId="72" xr:uid="{00000000-0005-0000-0000-000001000000}"/>
    <cellStyle name="20% - Accent1 3" xfId="55" xr:uid="{00000000-0005-0000-0000-000002000000}"/>
    <cellStyle name="20% - Accent2 2" xfId="11" xr:uid="{00000000-0005-0000-0000-000003000000}"/>
    <cellStyle name="20% - Accent2 2 2" xfId="74" xr:uid="{00000000-0005-0000-0000-000004000000}"/>
    <cellStyle name="20% - Accent2 3" xfId="57" xr:uid="{00000000-0005-0000-0000-000005000000}"/>
    <cellStyle name="20% - Accent3 2" xfId="13" xr:uid="{00000000-0005-0000-0000-000006000000}"/>
    <cellStyle name="20% - Accent3 2 2" xfId="76" xr:uid="{00000000-0005-0000-0000-000007000000}"/>
    <cellStyle name="20% - Accent3 3" xfId="59" xr:uid="{00000000-0005-0000-0000-000008000000}"/>
    <cellStyle name="20% - Accent4 2" xfId="15" xr:uid="{00000000-0005-0000-0000-000009000000}"/>
    <cellStyle name="20% - Accent4 2 2" xfId="78" xr:uid="{00000000-0005-0000-0000-00000A000000}"/>
    <cellStyle name="20% - Accent4 3" xfId="61" xr:uid="{00000000-0005-0000-0000-00000B000000}"/>
    <cellStyle name="20% - Accent5 2" xfId="17" xr:uid="{00000000-0005-0000-0000-00000C000000}"/>
    <cellStyle name="20% - Accent5 2 2" xfId="80" xr:uid="{00000000-0005-0000-0000-00000D000000}"/>
    <cellStyle name="20% - Accent5 3" xfId="63" xr:uid="{00000000-0005-0000-0000-00000E000000}"/>
    <cellStyle name="20% - Accent6 2" xfId="19" xr:uid="{00000000-0005-0000-0000-00000F000000}"/>
    <cellStyle name="20% - Accent6 2 2" xfId="82" xr:uid="{00000000-0005-0000-0000-000010000000}"/>
    <cellStyle name="20% - Accent6 3" xfId="65" xr:uid="{00000000-0005-0000-0000-000011000000}"/>
    <cellStyle name="20% - 강조색1 2" xfId="41" xr:uid="{00000000-0005-0000-0000-000012000000}"/>
    <cellStyle name="20% - 강조색1 3" xfId="28" xr:uid="{00000000-0005-0000-0000-000013000000}"/>
    <cellStyle name="20% - 강조색2 2" xfId="43" xr:uid="{00000000-0005-0000-0000-000014000000}"/>
    <cellStyle name="20% - 강조색2 3" xfId="30" xr:uid="{00000000-0005-0000-0000-000015000000}"/>
    <cellStyle name="20% - 강조색3 2" xfId="45" xr:uid="{00000000-0005-0000-0000-000016000000}"/>
    <cellStyle name="20% - 강조색3 3" xfId="32" xr:uid="{00000000-0005-0000-0000-000017000000}"/>
    <cellStyle name="20% - 강조색4 2" xfId="47" xr:uid="{00000000-0005-0000-0000-000018000000}"/>
    <cellStyle name="20% - 강조색4 3" xfId="34" xr:uid="{00000000-0005-0000-0000-000019000000}"/>
    <cellStyle name="20% - 강조색5 2" xfId="49" xr:uid="{00000000-0005-0000-0000-00001A000000}"/>
    <cellStyle name="20% - 강조색5 3" xfId="36" xr:uid="{00000000-0005-0000-0000-00001B000000}"/>
    <cellStyle name="20% - 강조색6 2" xfId="51" xr:uid="{00000000-0005-0000-0000-00001C000000}"/>
    <cellStyle name="20% - 강조색6 3" xfId="38" xr:uid="{00000000-0005-0000-0000-00001D000000}"/>
    <cellStyle name="40% - Accent1 2" xfId="10" xr:uid="{00000000-0005-0000-0000-00001E000000}"/>
    <cellStyle name="40% - Accent1 2 2" xfId="73" xr:uid="{00000000-0005-0000-0000-00001F000000}"/>
    <cellStyle name="40% - Accent1 3" xfId="56" xr:uid="{00000000-0005-0000-0000-000020000000}"/>
    <cellStyle name="40% - Accent2 2" xfId="12" xr:uid="{00000000-0005-0000-0000-000021000000}"/>
    <cellStyle name="40% - Accent2 2 2" xfId="75" xr:uid="{00000000-0005-0000-0000-000022000000}"/>
    <cellStyle name="40% - Accent2 3" xfId="58" xr:uid="{00000000-0005-0000-0000-000023000000}"/>
    <cellStyle name="40% - Accent3 2" xfId="14" xr:uid="{00000000-0005-0000-0000-000024000000}"/>
    <cellStyle name="40% - Accent3 2 2" xfId="77" xr:uid="{00000000-0005-0000-0000-000025000000}"/>
    <cellStyle name="40% - Accent3 3" xfId="60" xr:uid="{00000000-0005-0000-0000-000026000000}"/>
    <cellStyle name="40% - Accent4 2" xfId="16" xr:uid="{00000000-0005-0000-0000-000027000000}"/>
    <cellStyle name="40% - Accent4 2 2" xfId="79" xr:uid="{00000000-0005-0000-0000-000028000000}"/>
    <cellStyle name="40% - Accent4 3" xfId="62" xr:uid="{00000000-0005-0000-0000-000029000000}"/>
    <cellStyle name="40% - Accent5 2" xfId="18" xr:uid="{00000000-0005-0000-0000-00002A000000}"/>
    <cellStyle name="40% - Accent5 2 2" xfId="81" xr:uid="{00000000-0005-0000-0000-00002B000000}"/>
    <cellStyle name="40% - Accent5 3" xfId="64" xr:uid="{00000000-0005-0000-0000-00002C000000}"/>
    <cellStyle name="40% - Accent6 2" xfId="20" xr:uid="{00000000-0005-0000-0000-00002D000000}"/>
    <cellStyle name="40% - Accent6 2 2" xfId="83" xr:uid="{00000000-0005-0000-0000-00002E000000}"/>
    <cellStyle name="40% - Accent6 3" xfId="66" xr:uid="{00000000-0005-0000-0000-00002F000000}"/>
    <cellStyle name="40% - 강조색1 2" xfId="42" xr:uid="{00000000-0005-0000-0000-000030000000}"/>
    <cellStyle name="40% - 강조색1 3" xfId="29" xr:uid="{00000000-0005-0000-0000-000031000000}"/>
    <cellStyle name="40% - 강조색2 2" xfId="44" xr:uid="{00000000-0005-0000-0000-000032000000}"/>
    <cellStyle name="40% - 강조색2 3" xfId="31" xr:uid="{00000000-0005-0000-0000-000033000000}"/>
    <cellStyle name="40% - 강조색3 2" xfId="46" xr:uid="{00000000-0005-0000-0000-000034000000}"/>
    <cellStyle name="40% - 강조색3 3" xfId="33" xr:uid="{00000000-0005-0000-0000-000035000000}"/>
    <cellStyle name="40% - 강조색4 2" xfId="48" xr:uid="{00000000-0005-0000-0000-000036000000}"/>
    <cellStyle name="40% - 강조색4 3" xfId="35" xr:uid="{00000000-0005-0000-0000-000037000000}"/>
    <cellStyle name="40% - 강조색5 2" xfId="50" xr:uid="{00000000-0005-0000-0000-000038000000}"/>
    <cellStyle name="40% - 강조색5 3" xfId="37" xr:uid="{00000000-0005-0000-0000-000039000000}"/>
    <cellStyle name="40% - 강조색6 2" xfId="52" xr:uid="{00000000-0005-0000-0000-00003A000000}"/>
    <cellStyle name="40% - 강조색6 3" xfId="39" xr:uid="{00000000-0005-0000-0000-00003B000000}"/>
    <cellStyle name="Commentaire 2" xfId="3" xr:uid="{00000000-0005-0000-0000-00003C000000}"/>
    <cellStyle name="Commentaire 2 2" xfId="22" xr:uid="{00000000-0005-0000-0000-00003D000000}"/>
    <cellStyle name="Commentaire 2 2 2" xfId="85" xr:uid="{00000000-0005-0000-0000-00003E000000}"/>
    <cellStyle name="Commentaire 2 3" xfId="68" xr:uid="{00000000-0005-0000-0000-00003F000000}"/>
    <cellStyle name="Followed Hyperlink" xfId="26" builtinId="9" hidden="1"/>
    <cellStyle name="Hyperlink" xfId="25" builtinId="8" hidden="1"/>
    <cellStyle name="Input 2" xfId="91" xr:uid="{661E18A2-A15A-465C-A3FB-5175D2FDAC89}"/>
    <cellStyle name="Normal" xfId="0" builtinId="0"/>
    <cellStyle name="Normal 2" xfId="1" xr:uid="{00000000-0005-0000-0000-000043000000}"/>
    <cellStyle name="Normal 2 2" xfId="6" xr:uid="{00000000-0005-0000-0000-000044000000}"/>
    <cellStyle name="Normal 2 2 2" xfId="24" xr:uid="{00000000-0005-0000-0000-000045000000}"/>
    <cellStyle name="Normal 2 2 2 2" xfId="87" xr:uid="{00000000-0005-0000-0000-000046000000}"/>
    <cellStyle name="Normal 2 2 3" xfId="70" xr:uid="{00000000-0005-0000-0000-000047000000}"/>
    <cellStyle name="Normal 2 3" xfId="8" xr:uid="{00000000-0005-0000-0000-000048000000}"/>
    <cellStyle name="Normal 2 3 2" xfId="71" xr:uid="{00000000-0005-0000-0000-000049000000}"/>
    <cellStyle name="Normal 2 4" xfId="54" xr:uid="{00000000-0005-0000-0000-00004A000000}"/>
    <cellStyle name="Normal 3" xfId="2" xr:uid="{00000000-0005-0000-0000-00004B000000}"/>
    <cellStyle name="Normal 3 2" xfId="5" xr:uid="{00000000-0005-0000-0000-00004C000000}"/>
    <cellStyle name="Normal 3 3" xfId="21" xr:uid="{00000000-0005-0000-0000-00004D000000}"/>
    <cellStyle name="Normal 3 3 2" xfId="84" xr:uid="{00000000-0005-0000-0000-00004E000000}"/>
    <cellStyle name="Normal 3 4" xfId="67" xr:uid="{00000000-0005-0000-0000-00004F000000}"/>
    <cellStyle name="Normal 4" xfId="4" xr:uid="{00000000-0005-0000-0000-000050000000}"/>
    <cellStyle name="Normal 4 2" xfId="23" xr:uid="{00000000-0005-0000-0000-000051000000}"/>
    <cellStyle name="Normal 4 2 2" xfId="86" xr:uid="{00000000-0005-0000-0000-000052000000}"/>
    <cellStyle name="Normal 4 3" xfId="69" xr:uid="{00000000-0005-0000-0000-000053000000}"/>
    <cellStyle name="Normal 5" xfId="88" xr:uid="{00000000-0005-0000-0000-000054000000}"/>
    <cellStyle name="Normal 6" xfId="89" xr:uid="{00000000-0005-0000-0000-000055000000}"/>
    <cellStyle name="Normal 7" xfId="90" xr:uid="{3E2924AF-BBC6-436E-B18C-1393246728C0}"/>
    <cellStyle name="一般 2" xfId="7" xr:uid="{00000000-0005-0000-0000-000056000000}"/>
    <cellStyle name="一般 2 2" xfId="53" xr:uid="{00000000-0005-0000-0000-000057000000}"/>
    <cellStyle name="一般 2 3" xfId="40" xr:uid="{00000000-0005-0000-0000-000058000000}"/>
    <cellStyle name="一般 3" xfId="27" xr:uid="{00000000-0005-0000-0000-00005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00369913\Desktop\yj\&#21442;&#20250;\&#21442;&#20250;\&#32467;&#26524;&#26356;&#26032;\update_0425\LinkBudget\r1_out\RP-182003%20-%20IMT-2020%20self%20evaluation%20-%20mMTC%20link%20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E-M LL"/>
      <sheetName val="NB-IoT LL"/>
      <sheetName val="IMT-2020 mMTC"/>
    </sheetNames>
    <sheetDataSet>
      <sheetData sheetId="0"/>
      <sheetData sheetId="1">
        <row r="7">
          <cell r="D7">
            <v>15000</v>
          </cell>
        </row>
        <row r="15">
          <cell r="B15">
            <v>-16.899999999999999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D318-1D08-4E12-9E3D-302504F0BBF5}">
  <sheetPr>
    <tabColor indexed="43"/>
    <pageSetUpPr fitToPage="1"/>
  </sheetPr>
  <dimension ref="A1:H39"/>
  <sheetViews>
    <sheetView topLeftCell="A15" zoomScale="115" zoomScaleNormal="115" zoomScalePageLayoutView="80" workbookViewId="0">
      <selection activeCell="B18" sqref="B18"/>
    </sheetView>
  </sheetViews>
  <sheetFormatPr defaultColWidth="9.28515625" defaultRowHeight="14.25"/>
  <cols>
    <col min="1" max="1" width="51.28515625" style="60" customWidth="1"/>
    <col min="2" max="2" width="12.140625" style="60" customWidth="1"/>
    <col min="3" max="3" width="13.7109375" style="60" customWidth="1"/>
    <col min="4" max="4" width="24.85546875" style="60" customWidth="1"/>
    <col min="5" max="5" width="19.5703125" style="60" customWidth="1"/>
    <col min="6" max="6" width="18.28515625" style="60" customWidth="1"/>
    <col min="7" max="7" width="46.5703125" style="60" customWidth="1"/>
    <col min="8" max="92" width="9.28515625" style="60" customWidth="1"/>
    <col min="93" max="16384" width="9.28515625" style="60"/>
  </cols>
  <sheetData>
    <row r="1" spans="1:5">
      <c r="A1" s="58" t="s">
        <v>23</v>
      </c>
      <c r="B1" s="59" t="s">
        <v>94</v>
      </c>
      <c r="C1" s="59" t="s">
        <v>95</v>
      </c>
      <c r="D1" s="59" t="s">
        <v>96</v>
      </c>
      <c r="E1" s="59" t="s">
        <v>97</v>
      </c>
    </row>
    <row r="2" spans="1:5">
      <c r="A2" s="61" t="s">
        <v>14</v>
      </c>
      <c r="B2" s="62"/>
      <c r="C2" s="62"/>
      <c r="D2" s="62"/>
      <c r="E2" s="62"/>
    </row>
    <row r="3" spans="1:5" ht="15">
      <c r="A3" s="1" t="s">
        <v>99</v>
      </c>
      <c r="B3" s="63">
        <v>2</v>
      </c>
      <c r="C3" s="63">
        <v>2</v>
      </c>
      <c r="D3" s="63">
        <v>2</v>
      </c>
      <c r="E3" s="64">
        <v>2</v>
      </c>
    </row>
    <row r="4" spans="1:5" ht="15">
      <c r="A4" s="1" t="s">
        <v>100</v>
      </c>
      <c r="B4" s="65" t="s">
        <v>13</v>
      </c>
      <c r="C4" s="65" t="s">
        <v>13</v>
      </c>
      <c r="D4" s="64" t="s">
        <v>13</v>
      </c>
      <c r="E4" s="64" t="s">
        <v>13</v>
      </c>
    </row>
    <row r="5" spans="1:5" ht="15">
      <c r="A5" s="1" t="s">
        <v>101</v>
      </c>
      <c r="B5" s="66">
        <v>50</v>
      </c>
      <c r="C5" s="66">
        <v>50</v>
      </c>
      <c r="D5" s="66">
        <v>50</v>
      </c>
      <c r="E5" s="66">
        <v>50</v>
      </c>
    </row>
    <row r="6" spans="1:5" ht="15">
      <c r="A6" s="1" t="s">
        <v>102</v>
      </c>
      <c r="B6" s="67">
        <v>600</v>
      </c>
      <c r="C6" s="67">
        <v>600</v>
      </c>
      <c r="D6" s="66">
        <v>600</v>
      </c>
      <c r="E6" s="66">
        <v>600</v>
      </c>
    </row>
    <row r="7" spans="1:5" ht="15">
      <c r="A7" s="1" t="s">
        <v>103</v>
      </c>
      <c r="B7" s="68">
        <v>1.5</v>
      </c>
      <c r="C7" s="68">
        <v>1.5</v>
      </c>
      <c r="D7" s="64">
        <v>1.5</v>
      </c>
      <c r="E7" s="64">
        <v>1.5</v>
      </c>
    </row>
    <row r="8" spans="1:5" ht="15">
      <c r="A8" s="1" t="s">
        <v>104</v>
      </c>
      <c r="B8" s="68">
        <v>99</v>
      </c>
      <c r="C8" s="68">
        <v>99</v>
      </c>
      <c r="D8" s="64">
        <v>99</v>
      </c>
      <c r="E8" s="64">
        <v>99</v>
      </c>
    </row>
    <row r="9" spans="1:5" ht="15">
      <c r="A9" s="1" t="s">
        <v>105</v>
      </c>
      <c r="B9" s="81">
        <v>64000</v>
      </c>
      <c r="C9" s="82">
        <v>100</v>
      </c>
      <c r="D9" s="83">
        <v>1000</v>
      </c>
      <c r="E9" s="82">
        <v>3000</v>
      </c>
    </row>
    <row r="10" spans="1:5" ht="15">
      <c r="A10" s="1" t="s">
        <v>106</v>
      </c>
      <c r="B10" s="84">
        <v>1</v>
      </c>
      <c r="C10" s="82">
        <v>10</v>
      </c>
      <c r="D10" s="84">
        <v>1</v>
      </c>
      <c r="E10" s="82">
        <v>10</v>
      </c>
    </row>
    <row r="11" spans="1:5" ht="15">
      <c r="A11" s="1" t="s">
        <v>107</v>
      </c>
      <c r="B11" s="85" t="s">
        <v>92</v>
      </c>
      <c r="C11" s="85" t="s">
        <v>92</v>
      </c>
      <c r="D11" s="86" t="s">
        <v>92</v>
      </c>
      <c r="E11" s="86" t="s">
        <v>92</v>
      </c>
    </row>
    <row r="12" spans="1:5" ht="15">
      <c r="A12" s="1" t="s">
        <v>108</v>
      </c>
      <c r="B12" s="65" t="s">
        <v>7</v>
      </c>
      <c r="C12" s="65" t="s">
        <v>7</v>
      </c>
      <c r="D12" s="64" t="s">
        <v>7</v>
      </c>
      <c r="E12" s="64" t="s">
        <v>7</v>
      </c>
    </row>
    <row r="13" spans="1:5" ht="15">
      <c r="A13" s="1" t="s">
        <v>109</v>
      </c>
      <c r="B13" s="68">
        <v>0</v>
      </c>
      <c r="C13" s="68">
        <v>0</v>
      </c>
      <c r="D13" s="64">
        <v>0</v>
      </c>
      <c r="E13" s="64">
        <v>0</v>
      </c>
    </row>
    <row r="14" spans="1:5" ht="15">
      <c r="A14" s="1" t="s">
        <v>110</v>
      </c>
      <c r="B14" s="68">
        <v>30</v>
      </c>
      <c r="C14" s="68">
        <v>30</v>
      </c>
      <c r="D14" s="64">
        <v>30</v>
      </c>
      <c r="E14" s="64">
        <v>30</v>
      </c>
    </row>
    <row r="15" spans="1:5" ht="15">
      <c r="A15" s="69" t="s">
        <v>65</v>
      </c>
      <c r="B15" s="70"/>
      <c r="C15" s="70"/>
      <c r="D15" s="71"/>
      <c r="E15" s="71"/>
    </row>
    <row r="16" spans="1:5" ht="47.25" customHeight="1">
      <c r="A16" s="1" t="s">
        <v>111</v>
      </c>
      <c r="B16" s="72">
        <v>1</v>
      </c>
      <c r="C16" s="72">
        <v>1</v>
      </c>
      <c r="D16" s="72">
        <v>1</v>
      </c>
      <c r="E16" s="72">
        <v>1</v>
      </c>
    </row>
    <row r="17" spans="1:8" ht="53.25" customHeight="1">
      <c r="A17" s="1" t="s">
        <v>112</v>
      </c>
      <c r="B17" s="72">
        <v>1</v>
      </c>
      <c r="C17" s="72">
        <v>1</v>
      </c>
      <c r="D17" s="72">
        <v>1</v>
      </c>
      <c r="E17" s="72">
        <v>1</v>
      </c>
    </row>
    <row r="18" spans="1:8" ht="15">
      <c r="A18" s="1" t="s">
        <v>115</v>
      </c>
      <c r="B18" s="73">
        <f>34 + 10*LOG10(B25/1000000)</f>
        <v>43.365137424788934</v>
      </c>
      <c r="C18" s="73">
        <f>34 + 10*LOG10(C25/1000000)</f>
        <v>48.593924877592308</v>
      </c>
      <c r="D18" s="63">
        <v>23</v>
      </c>
      <c r="E18" s="63">
        <v>23</v>
      </c>
    </row>
    <row r="19" spans="1:8" ht="12.75" customHeight="1">
      <c r="A19" s="1" t="s">
        <v>113</v>
      </c>
      <c r="B19" s="63">
        <v>30</v>
      </c>
      <c r="C19" s="63">
        <v>30</v>
      </c>
      <c r="D19" s="63">
        <v>0</v>
      </c>
      <c r="E19" s="63">
        <v>0</v>
      </c>
    </row>
    <row r="20" spans="1:8" ht="28.5" customHeight="1">
      <c r="A20" s="1" t="s">
        <v>114</v>
      </c>
      <c r="B20" s="73">
        <f>B18+B19</f>
        <v>73.365137424788941</v>
      </c>
      <c r="C20" s="73">
        <f t="shared" ref="C20:E20" si="0">C18+C19</f>
        <v>78.593924877592315</v>
      </c>
      <c r="D20" s="73">
        <f t="shared" si="0"/>
        <v>23</v>
      </c>
      <c r="E20" s="73">
        <f t="shared" si="0"/>
        <v>23</v>
      </c>
    </row>
    <row r="21" spans="1:8" ht="28.9" customHeight="1">
      <c r="A21" s="69" t="s">
        <v>58</v>
      </c>
      <c r="B21" s="74"/>
      <c r="C21" s="74"/>
      <c r="D21" s="74"/>
      <c r="E21" s="74"/>
    </row>
    <row r="22" spans="1:8" ht="30" customHeight="1">
      <c r="A22" s="1" t="s">
        <v>116</v>
      </c>
      <c r="B22" s="63">
        <v>2</v>
      </c>
      <c r="C22" s="63">
        <v>2</v>
      </c>
      <c r="D22" s="63">
        <v>1</v>
      </c>
      <c r="E22" s="63">
        <v>1</v>
      </c>
      <c r="G22" s="55"/>
      <c r="H22" s="75"/>
    </row>
    <row r="23" spans="1:8" ht="30" customHeight="1">
      <c r="A23" s="1" t="s">
        <v>117</v>
      </c>
      <c r="B23" s="63">
        <v>1</v>
      </c>
      <c r="C23" s="63">
        <v>1</v>
      </c>
      <c r="D23" s="63">
        <v>1</v>
      </c>
      <c r="E23" s="63">
        <v>1</v>
      </c>
      <c r="G23" s="55"/>
      <c r="H23" s="75"/>
    </row>
    <row r="24" spans="1:8" ht="30" customHeight="1">
      <c r="A24" s="1" t="s">
        <v>122</v>
      </c>
      <c r="B24" s="63">
        <v>-33.619999999999997</v>
      </c>
      <c r="C24" s="63">
        <v>-33.619999999999997</v>
      </c>
      <c r="D24" s="63">
        <v>1.1000000000000001</v>
      </c>
      <c r="E24" s="63">
        <v>1.1000000000000001</v>
      </c>
      <c r="G24" s="55"/>
      <c r="H24" s="75"/>
    </row>
    <row r="25" spans="1:8" ht="35.450000000000003" customHeight="1">
      <c r="A25" s="1" t="s">
        <v>121</v>
      </c>
      <c r="B25" s="80">
        <f>48*180*1000</f>
        <v>8640000</v>
      </c>
      <c r="C25" s="63">
        <f>160*180000</f>
        <v>28800000</v>
      </c>
      <c r="D25" s="63">
        <v>180000</v>
      </c>
      <c r="E25" s="63">
        <v>180000</v>
      </c>
      <c r="G25" s="55"/>
      <c r="H25" s="75"/>
    </row>
    <row r="26" spans="1:8" ht="15">
      <c r="A26" s="1" t="s">
        <v>123</v>
      </c>
      <c r="B26" s="80">
        <v>-15</v>
      </c>
      <c r="C26" s="80">
        <v>0</v>
      </c>
      <c r="D26" s="80">
        <v>0</v>
      </c>
      <c r="E26" s="80">
        <v>0</v>
      </c>
      <c r="G26" s="56"/>
      <c r="H26" s="75"/>
    </row>
    <row r="27" spans="1:8" ht="15">
      <c r="A27" s="1" t="s">
        <v>118</v>
      </c>
      <c r="B27" s="63">
        <v>2</v>
      </c>
      <c r="C27" s="63">
        <v>2</v>
      </c>
      <c r="D27" s="63">
        <v>0</v>
      </c>
      <c r="E27" s="63">
        <v>2</v>
      </c>
      <c r="G27" s="56"/>
      <c r="H27" s="75"/>
    </row>
    <row r="28" spans="1:8" ht="15">
      <c r="A28" s="87" t="s">
        <v>119</v>
      </c>
      <c r="B28" s="76">
        <f>B24+B20-10*LOG10(1.38E-23)-10*LOG10(B25)-B26-30-B27</f>
        <v>181.98120913598763</v>
      </c>
      <c r="C28" s="76">
        <f t="shared" ref="C28:E28" si="1">C24+C20-10*LOG10(1.38E-23)-10*LOG10(C25)-C26-30-C27</f>
        <v>166.98120913598763</v>
      </c>
      <c r="D28" s="76">
        <f t="shared" si="1"/>
        <v>170.14848408495456</v>
      </c>
      <c r="E28" s="76">
        <f t="shared" si="1"/>
        <v>168.14848408495456</v>
      </c>
      <c r="G28" s="55"/>
      <c r="H28" s="75"/>
    </row>
    <row r="29" spans="1:8" ht="15">
      <c r="A29" s="77" t="s">
        <v>22</v>
      </c>
      <c r="B29" s="74"/>
      <c r="C29" s="74"/>
      <c r="D29" s="74"/>
      <c r="E29" s="74"/>
      <c r="G29" s="55"/>
      <c r="H29" s="75"/>
    </row>
    <row r="30" spans="1:8" ht="15">
      <c r="A30" s="1" t="s">
        <v>124</v>
      </c>
      <c r="B30" s="78">
        <v>0.1</v>
      </c>
      <c r="C30" s="78">
        <v>0.1</v>
      </c>
      <c r="D30" s="78">
        <v>0.1</v>
      </c>
      <c r="E30" s="78">
        <v>0.1</v>
      </c>
      <c r="G30" s="57"/>
      <c r="H30" s="75"/>
    </row>
    <row r="31" spans="1:8" ht="15">
      <c r="A31" s="1" t="s">
        <v>125</v>
      </c>
      <c r="B31" s="78">
        <v>3</v>
      </c>
      <c r="C31" s="78">
        <v>3</v>
      </c>
      <c r="D31" s="78">
        <v>3</v>
      </c>
      <c r="E31" s="78">
        <v>3</v>
      </c>
      <c r="G31" s="57"/>
      <c r="H31" s="75"/>
    </row>
    <row r="32" spans="1:8" ht="15">
      <c r="A32" s="1" t="s">
        <v>126</v>
      </c>
      <c r="B32" s="78">
        <v>2.2000000000000002</v>
      </c>
      <c r="C32" s="78">
        <v>2.2000000000000002</v>
      </c>
      <c r="D32" s="78">
        <v>2.2000000000000002</v>
      </c>
      <c r="E32" s="78">
        <v>2.2000000000000002</v>
      </c>
      <c r="G32" s="55"/>
      <c r="H32" s="75"/>
    </row>
    <row r="33" spans="1:8" ht="15">
      <c r="A33" s="1" t="s">
        <v>127</v>
      </c>
      <c r="B33" s="78">
        <v>3</v>
      </c>
      <c r="C33" s="78">
        <v>3</v>
      </c>
      <c r="D33" s="78">
        <v>3</v>
      </c>
      <c r="E33" s="78">
        <v>3</v>
      </c>
      <c r="G33" s="55"/>
      <c r="H33" s="75"/>
    </row>
    <row r="34" spans="1:8" ht="15">
      <c r="A34" s="1" t="s">
        <v>128</v>
      </c>
      <c r="B34" s="63">
        <v>0</v>
      </c>
      <c r="C34" s="63">
        <v>0</v>
      </c>
      <c r="D34" s="63">
        <v>0</v>
      </c>
      <c r="E34" s="63">
        <v>0</v>
      </c>
    </row>
    <row r="35" spans="1:8" ht="15">
      <c r="A35" s="87" t="s">
        <v>129</v>
      </c>
      <c r="B35" s="76">
        <f t="shared" ref="B35:C35" si="2">B28-B30-B31-B32-B33-B34</f>
        <v>173.68120913598764</v>
      </c>
      <c r="C35" s="76">
        <f t="shared" si="2"/>
        <v>158.68120913598764</v>
      </c>
      <c r="D35" s="76">
        <f>D28-D30-D31-D32-D33-D34</f>
        <v>161.84848408495458</v>
      </c>
      <c r="E35" s="76">
        <f>E28-E30-E31-E32-E33-E34</f>
        <v>159.84848408495458</v>
      </c>
    </row>
    <row r="36" spans="1:8" ht="15">
      <c r="A36" s="77" t="s">
        <v>93</v>
      </c>
      <c r="B36" s="79"/>
      <c r="C36" s="79"/>
      <c r="D36" s="79"/>
      <c r="E36" s="79"/>
    </row>
    <row r="37" spans="1:8" ht="30">
      <c r="A37" s="1" t="s">
        <v>120</v>
      </c>
      <c r="B37" s="63">
        <f>SQRT(6371^2*SIN(B14*PI()/180)^2+B6^2+2*B6*6371)-6371*SIN(B14*PI()/180)</f>
        <v>1075.088016929119</v>
      </c>
      <c r="C37" s="63">
        <f>SQRT(6371^2*SIN(C14*PI()/180)^2+C6^2+2*C6*6371)-6371*SIN(C14*PI()/180)</f>
        <v>1075.088016929119</v>
      </c>
      <c r="D37" s="63">
        <f>SQRT(6371^2*SIN(D14*PI()/180)^2+D6^2+2*D6*6371)-6371*SIN(D14*PI()/180)</f>
        <v>1075.088016929119</v>
      </c>
      <c r="E37" s="63">
        <f>SQRT(6371^2*SIN(E14*PI()/180)^2+E6^2+2*E6*6371)-6371*SIN(E14*PI()/180)</f>
        <v>1075.088016929119</v>
      </c>
    </row>
    <row r="38" spans="1:8" ht="15">
      <c r="A38" s="1" t="s">
        <v>130</v>
      </c>
      <c r="B38" s="63">
        <f>-20*LOG10(300000000/4/PI()/B3/1000000000/(B37*1000))</f>
        <v>159.09125252299978</v>
      </c>
      <c r="C38" s="63">
        <f>-20*LOG10(300000000/4/PI()/C3/1000000000/(C37*1000))</f>
        <v>159.09125252299978</v>
      </c>
      <c r="D38" s="63">
        <f>-20*LOG10(300000000/4/PI()/D3/1000000000/(D37*1000))</f>
        <v>159.09125252299978</v>
      </c>
      <c r="E38" s="63">
        <f>-20*LOG10(300000000/4/PI()/E3/1000000000/(E37*1000))</f>
        <v>159.09125252299978</v>
      </c>
    </row>
    <row r="39" spans="1:8" ht="15">
      <c r="A39" s="87" t="s">
        <v>131</v>
      </c>
      <c r="B39" s="76">
        <f>B35-B38</f>
        <v>14.589956612987862</v>
      </c>
      <c r="C39" s="76">
        <f>C35-C38</f>
        <v>-0.41004338701213783</v>
      </c>
      <c r="D39" s="76">
        <f>D35-D38</f>
        <v>2.7572315619547965</v>
      </c>
      <c r="E39" s="76">
        <f>E35-E38</f>
        <v>0.75723156195479646</v>
      </c>
    </row>
  </sheetData>
  <pageMargins left="0.19685039370078741" right="0.19685039370078741" top="0.19685039370078741" bottom="0.19685039370078741" header="0.19685039370078741" footer="0.19685039370078741"/>
  <pageSetup paperSize="9" scale="1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tabColor indexed="43"/>
    <pageSetUpPr fitToPage="1"/>
  </sheetPr>
  <dimension ref="A1:H39"/>
  <sheetViews>
    <sheetView topLeftCell="A21" zoomScale="115" zoomScaleNormal="115" zoomScalePageLayoutView="80" workbookViewId="0">
      <selection activeCell="B28" sqref="B28"/>
    </sheetView>
  </sheetViews>
  <sheetFormatPr defaultColWidth="9.28515625" defaultRowHeight="14.25"/>
  <cols>
    <col min="1" max="1" width="51.28515625" style="60" customWidth="1"/>
    <col min="2" max="2" width="12.140625" style="60" customWidth="1"/>
    <col min="3" max="3" width="13.7109375" style="60" customWidth="1"/>
    <col min="4" max="4" width="24.85546875" style="60" customWidth="1"/>
    <col min="5" max="5" width="19.5703125" style="60" customWidth="1"/>
    <col min="6" max="6" width="18.28515625" style="60" customWidth="1"/>
    <col min="7" max="7" width="46.5703125" style="60" customWidth="1"/>
    <col min="8" max="92" width="9.28515625" style="60" customWidth="1"/>
    <col min="93" max="16384" width="9.28515625" style="60"/>
  </cols>
  <sheetData>
    <row r="1" spans="1:5">
      <c r="A1" s="58" t="s">
        <v>23</v>
      </c>
      <c r="B1" s="59" t="s">
        <v>98</v>
      </c>
      <c r="C1" s="59" t="s">
        <v>95</v>
      </c>
      <c r="D1" s="59" t="s">
        <v>96</v>
      </c>
      <c r="E1" s="59" t="s">
        <v>97</v>
      </c>
    </row>
    <row r="2" spans="1:5">
      <c r="A2" s="61" t="s">
        <v>14</v>
      </c>
      <c r="B2" s="62"/>
      <c r="C2" s="62"/>
      <c r="D2" s="62"/>
      <c r="E2" s="62"/>
    </row>
    <row r="3" spans="1:5" ht="15">
      <c r="A3" s="1" t="s">
        <v>99</v>
      </c>
      <c r="B3" s="63">
        <v>2</v>
      </c>
      <c r="C3" s="63">
        <v>2</v>
      </c>
      <c r="D3" s="63">
        <v>2</v>
      </c>
      <c r="E3" s="64">
        <v>2</v>
      </c>
    </row>
    <row r="4" spans="1:5" ht="15">
      <c r="A4" s="1" t="s">
        <v>100</v>
      </c>
      <c r="B4" s="65" t="s">
        <v>13</v>
      </c>
      <c r="C4" s="65" t="s">
        <v>13</v>
      </c>
      <c r="D4" s="64" t="s">
        <v>13</v>
      </c>
      <c r="E4" s="64" t="s">
        <v>13</v>
      </c>
    </row>
    <row r="5" spans="1:5" ht="15">
      <c r="A5" s="1" t="s">
        <v>101</v>
      </c>
      <c r="B5" s="66">
        <v>50</v>
      </c>
      <c r="C5" s="66">
        <v>50</v>
      </c>
      <c r="D5" s="66">
        <v>50</v>
      </c>
      <c r="E5" s="66">
        <v>50</v>
      </c>
    </row>
    <row r="6" spans="1:5" ht="15">
      <c r="A6" s="1" t="s">
        <v>102</v>
      </c>
      <c r="B6" s="67">
        <v>600</v>
      </c>
      <c r="C6" s="67">
        <v>600</v>
      </c>
      <c r="D6" s="66">
        <v>600</v>
      </c>
      <c r="E6" s="66">
        <v>600</v>
      </c>
    </row>
    <row r="7" spans="1:5" ht="15">
      <c r="A7" s="1" t="s">
        <v>103</v>
      </c>
      <c r="B7" s="68">
        <v>1.5</v>
      </c>
      <c r="C7" s="68">
        <v>1.5</v>
      </c>
      <c r="D7" s="64">
        <v>1.5</v>
      </c>
      <c r="E7" s="64">
        <v>1.5</v>
      </c>
    </row>
    <row r="8" spans="1:5" ht="15">
      <c r="A8" s="1" t="s">
        <v>104</v>
      </c>
      <c r="B8" s="68">
        <v>99</v>
      </c>
      <c r="C8" s="68">
        <v>99</v>
      </c>
      <c r="D8" s="64">
        <v>99</v>
      </c>
      <c r="E8" s="64">
        <v>99</v>
      </c>
    </row>
    <row r="9" spans="1:5" ht="15">
      <c r="A9" s="1" t="s">
        <v>105</v>
      </c>
      <c r="B9" s="81">
        <v>44</v>
      </c>
      <c r="C9" s="82">
        <v>100</v>
      </c>
      <c r="D9" s="83">
        <v>15</v>
      </c>
      <c r="E9" s="82">
        <v>100</v>
      </c>
    </row>
    <row r="10" spans="1:5" ht="15">
      <c r="A10" s="1" t="s">
        <v>106</v>
      </c>
      <c r="B10" s="84">
        <v>1</v>
      </c>
      <c r="C10" s="82">
        <v>10</v>
      </c>
      <c r="D10" s="84">
        <v>1</v>
      </c>
      <c r="E10" s="82">
        <v>10</v>
      </c>
    </row>
    <row r="11" spans="1:5" ht="15">
      <c r="A11" s="1" t="s">
        <v>107</v>
      </c>
      <c r="B11" s="85" t="s">
        <v>92</v>
      </c>
      <c r="C11" s="85" t="s">
        <v>92</v>
      </c>
      <c r="D11" s="86" t="s">
        <v>92</v>
      </c>
      <c r="E11" s="86" t="s">
        <v>92</v>
      </c>
    </row>
    <row r="12" spans="1:5" ht="15">
      <c r="A12" s="1" t="s">
        <v>108</v>
      </c>
      <c r="B12" s="65" t="s">
        <v>7</v>
      </c>
      <c r="C12" s="65" t="s">
        <v>7</v>
      </c>
      <c r="D12" s="64" t="s">
        <v>7</v>
      </c>
      <c r="E12" s="64" t="s">
        <v>7</v>
      </c>
    </row>
    <row r="13" spans="1:5" ht="15">
      <c r="A13" s="1" t="s">
        <v>109</v>
      </c>
      <c r="B13" s="68">
        <v>0</v>
      </c>
      <c r="C13" s="68">
        <v>0</v>
      </c>
      <c r="D13" s="64">
        <v>0</v>
      </c>
      <c r="E13" s="64">
        <v>0</v>
      </c>
    </row>
    <row r="14" spans="1:5" ht="15">
      <c r="A14" s="1" t="s">
        <v>110</v>
      </c>
      <c r="B14" s="68">
        <v>30</v>
      </c>
      <c r="C14" s="68">
        <v>30</v>
      </c>
      <c r="D14" s="64">
        <v>30</v>
      </c>
      <c r="E14" s="64">
        <v>30</v>
      </c>
    </row>
    <row r="15" spans="1:5" ht="15">
      <c r="A15" s="69" t="s">
        <v>65</v>
      </c>
      <c r="B15" s="70"/>
      <c r="C15" s="70"/>
      <c r="D15" s="71"/>
      <c r="E15" s="71"/>
    </row>
    <row r="16" spans="1:5" ht="47.25" customHeight="1">
      <c r="A16" s="1" t="s">
        <v>111</v>
      </c>
      <c r="B16" s="72">
        <v>1</v>
      </c>
      <c r="C16" s="72">
        <v>1</v>
      </c>
      <c r="D16" s="72">
        <v>1</v>
      </c>
      <c r="E16" s="72">
        <v>1</v>
      </c>
    </row>
    <row r="17" spans="1:8" ht="53.25" customHeight="1">
      <c r="A17" s="1" t="s">
        <v>112</v>
      </c>
      <c r="B17" s="72">
        <v>1</v>
      </c>
      <c r="C17" s="72">
        <v>1</v>
      </c>
      <c r="D17" s="72">
        <v>1</v>
      </c>
      <c r="E17" s="72">
        <v>1</v>
      </c>
    </row>
    <row r="18" spans="1:8" ht="15">
      <c r="A18" s="1" t="s">
        <v>115</v>
      </c>
      <c r="B18" s="73">
        <f>34 + 10*LOG10(B25/1000000)</f>
        <v>34.334237554869496</v>
      </c>
      <c r="C18" s="73">
        <f>34 + 10*LOG10(C25/1000000)</f>
        <v>34.334237554869496</v>
      </c>
      <c r="D18" s="63">
        <v>23</v>
      </c>
      <c r="E18" s="63">
        <v>23</v>
      </c>
    </row>
    <row r="19" spans="1:8" ht="12.75" customHeight="1">
      <c r="A19" s="1" t="s">
        <v>113</v>
      </c>
      <c r="B19" s="63">
        <v>30</v>
      </c>
      <c r="C19" s="63">
        <v>30</v>
      </c>
      <c r="D19" s="63">
        <v>0</v>
      </c>
      <c r="E19" s="63">
        <v>0</v>
      </c>
    </row>
    <row r="20" spans="1:8" ht="28.5" customHeight="1">
      <c r="A20" s="1" t="s">
        <v>114</v>
      </c>
      <c r="B20" s="73">
        <f>B18+B19</f>
        <v>64.334237554869503</v>
      </c>
      <c r="C20" s="73">
        <f t="shared" ref="C20:E20" si="0">C18+C19</f>
        <v>64.334237554869503</v>
      </c>
      <c r="D20" s="73">
        <f t="shared" si="0"/>
        <v>23</v>
      </c>
      <c r="E20" s="73">
        <f t="shared" si="0"/>
        <v>23</v>
      </c>
    </row>
    <row r="21" spans="1:8" ht="28.9" customHeight="1">
      <c r="A21" s="69" t="s">
        <v>58</v>
      </c>
      <c r="B21" s="74"/>
      <c r="C21" s="74"/>
      <c r="D21" s="74"/>
      <c r="E21" s="74"/>
    </row>
    <row r="22" spans="1:8" ht="30" customHeight="1">
      <c r="A22" s="1" t="s">
        <v>116</v>
      </c>
      <c r="B22" s="63">
        <v>1</v>
      </c>
      <c r="C22" s="63">
        <v>1</v>
      </c>
      <c r="D22" s="63">
        <v>1</v>
      </c>
      <c r="E22" s="63">
        <v>1</v>
      </c>
      <c r="G22" s="55"/>
      <c r="H22" s="75"/>
    </row>
    <row r="23" spans="1:8" ht="30" customHeight="1">
      <c r="A23" s="1" t="s">
        <v>117</v>
      </c>
      <c r="B23" s="63">
        <v>1</v>
      </c>
      <c r="C23" s="63">
        <v>1</v>
      </c>
      <c r="D23" s="63">
        <v>1</v>
      </c>
      <c r="E23" s="63">
        <v>1</v>
      </c>
      <c r="G23" s="55"/>
      <c r="H23" s="75"/>
    </row>
    <row r="24" spans="1:8" ht="30" customHeight="1">
      <c r="A24" s="1" t="s">
        <v>122</v>
      </c>
      <c r="B24" s="63">
        <v>-33.619999999999997</v>
      </c>
      <c r="C24" s="63">
        <v>-33.619999999999997</v>
      </c>
      <c r="D24" s="63">
        <v>1.1000000000000001</v>
      </c>
      <c r="E24" s="63">
        <v>1.1000000000000001</v>
      </c>
      <c r="G24" s="55"/>
      <c r="H24" s="75"/>
    </row>
    <row r="25" spans="1:8" ht="35.450000000000003" customHeight="1">
      <c r="A25" s="1" t="s">
        <v>121</v>
      </c>
      <c r="B25" s="63">
        <f>180000*6</f>
        <v>1080000</v>
      </c>
      <c r="C25" s="63">
        <f>180000*6</f>
        <v>1080000</v>
      </c>
      <c r="D25" s="63">
        <v>180000</v>
      </c>
      <c r="E25" s="63">
        <v>180000</v>
      </c>
      <c r="G25" s="55"/>
      <c r="H25" s="75"/>
    </row>
    <row r="26" spans="1:8" ht="15">
      <c r="A26" s="1" t="s">
        <v>123</v>
      </c>
      <c r="B26" s="80">
        <v>-15</v>
      </c>
      <c r="C26" s="80">
        <v>0</v>
      </c>
      <c r="D26" s="80">
        <v>26.91</v>
      </c>
      <c r="E26" s="80">
        <v>0</v>
      </c>
      <c r="G26" s="56"/>
      <c r="H26" s="75"/>
    </row>
    <row r="27" spans="1:8" ht="15">
      <c r="A27" s="1" t="s">
        <v>118</v>
      </c>
      <c r="B27" s="63">
        <v>2</v>
      </c>
      <c r="C27" s="63">
        <v>2</v>
      </c>
      <c r="D27" s="63">
        <v>0</v>
      </c>
      <c r="E27" s="63">
        <v>2</v>
      </c>
      <c r="G27" s="56"/>
      <c r="H27" s="75"/>
    </row>
    <row r="28" spans="1:8" ht="15">
      <c r="A28" s="87" t="s">
        <v>119</v>
      </c>
      <c r="B28" s="76">
        <f>B24+B20-10*LOG10(1.38E-23)-10*LOG10(B25)-B26-30-B27</f>
        <v>181.98120913598763</v>
      </c>
      <c r="C28" s="76">
        <f t="shared" ref="C28:E28" si="1">C24+C20-10*LOG10(1.38E-23)-10*LOG10(C25)-C26-30-C27</f>
        <v>166.98120913598763</v>
      </c>
      <c r="D28" s="76">
        <f t="shared" si="1"/>
        <v>143.23848408495456</v>
      </c>
      <c r="E28" s="76">
        <f t="shared" si="1"/>
        <v>168.14848408495456</v>
      </c>
      <c r="G28" s="55"/>
      <c r="H28" s="75"/>
    </row>
    <row r="29" spans="1:8" ht="15">
      <c r="A29" s="77" t="s">
        <v>22</v>
      </c>
      <c r="B29" s="74"/>
      <c r="C29" s="74"/>
      <c r="D29" s="74"/>
      <c r="E29" s="74"/>
      <c r="G29" s="55"/>
      <c r="H29" s="75"/>
    </row>
    <row r="30" spans="1:8" ht="15">
      <c r="A30" s="1" t="s">
        <v>124</v>
      </c>
      <c r="B30" s="78">
        <v>0.1</v>
      </c>
      <c r="C30" s="78">
        <v>0.1</v>
      </c>
      <c r="D30" s="78">
        <v>0.1</v>
      </c>
      <c r="E30" s="78">
        <v>0.1</v>
      </c>
      <c r="G30" s="57"/>
      <c r="H30" s="75"/>
    </row>
    <row r="31" spans="1:8" ht="15">
      <c r="A31" s="1" t="s">
        <v>125</v>
      </c>
      <c r="B31" s="78">
        <v>3</v>
      </c>
      <c r="C31" s="78">
        <v>3</v>
      </c>
      <c r="D31" s="78">
        <v>3</v>
      </c>
      <c r="E31" s="78">
        <v>3</v>
      </c>
      <c r="G31" s="57"/>
      <c r="H31" s="75"/>
    </row>
    <row r="32" spans="1:8" ht="15">
      <c r="A32" s="1" t="s">
        <v>126</v>
      </c>
      <c r="B32" s="78">
        <v>2.2000000000000002</v>
      </c>
      <c r="C32" s="78">
        <v>2.2000000000000002</v>
      </c>
      <c r="D32" s="78">
        <v>2.2000000000000002</v>
      </c>
      <c r="E32" s="78">
        <v>2.2000000000000002</v>
      </c>
      <c r="G32" s="55"/>
      <c r="H32" s="75"/>
    </row>
    <row r="33" spans="1:8" ht="15">
      <c r="A33" s="1" t="s">
        <v>127</v>
      </c>
      <c r="B33" s="78">
        <v>3</v>
      </c>
      <c r="C33" s="78">
        <v>3</v>
      </c>
      <c r="D33" s="78">
        <v>3</v>
      </c>
      <c r="E33" s="78">
        <v>3</v>
      </c>
      <c r="G33" s="55"/>
      <c r="H33" s="75"/>
    </row>
    <row r="34" spans="1:8" ht="15">
      <c r="A34" s="1" t="s">
        <v>128</v>
      </c>
      <c r="B34" s="63">
        <v>0</v>
      </c>
      <c r="C34" s="63">
        <v>0</v>
      </c>
      <c r="D34" s="63">
        <v>0</v>
      </c>
      <c r="E34" s="63">
        <v>0</v>
      </c>
    </row>
    <row r="35" spans="1:8" ht="15">
      <c r="A35" s="87" t="s">
        <v>129</v>
      </c>
      <c r="B35" s="76">
        <f t="shared" ref="B35:C35" si="2">B28-B30-B31-B32-B33-B34</f>
        <v>173.68120913598764</v>
      </c>
      <c r="C35" s="76">
        <f t="shared" si="2"/>
        <v>158.68120913598764</v>
      </c>
      <c r="D35" s="76">
        <f>D28-D30-D31-D32-D33-D34</f>
        <v>134.93848408495458</v>
      </c>
      <c r="E35" s="76">
        <f>E28-E30-E31-E32-E33-E34</f>
        <v>159.84848408495458</v>
      </c>
    </row>
    <row r="36" spans="1:8" ht="15">
      <c r="A36" s="77" t="s">
        <v>93</v>
      </c>
      <c r="B36" s="79"/>
      <c r="C36" s="79"/>
      <c r="D36" s="79"/>
      <c r="E36" s="79"/>
    </row>
    <row r="37" spans="1:8" ht="30">
      <c r="A37" s="1" t="s">
        <v>120</v>
      </c>
      <c r="B37" s="63">
        <f>SQRT(6371^2*SIN(B14*PI()/180)^2+B6^2+2*B6*6371)-6371*SIN(B14*PI()/180)</f>
        <v>1075.088016929119</v>
      </c>
      <c r="C37" s="63">
        <f>SQRT(6371^2*SIN(C14*PI()/180)^2+C6^2+2*C6*6371)-6371*SIN(C14*PI()/180)</f>
        <v>1075.088016929119</v>
      </c>
      <c r="D37" s="63">
        <f>SQRT(6371^2*SIN(D14*PI()/180)^2+D6^2+2*D6*6371)-6371*SIN(D14*PI()/180)</f>
        <v>1075.088016929119</v>
      </c>
      <c r="E37" s="63">
        <f>SQRT(6371^2*SIN(E14*PI()/180)^2+E6^2+2*E6*6371)-6371*SIN(E14*PI()/180)</f>
        <v>1075.088016929119</v>
      </c>
    </row>
    <row r="38" spans="1:8" ht="15">
      <c r="A38" s="1" t="s">
        <v>130</v>
      </c>
      <c r="B38" s="63">
        <f>-20*LOG10(300000000/4/PI()/B3/1000000000/(B37*1000))</f>
        <v>159.09125252299978</v>
      </c>
      <c r="C38" s="63">
        <f>-20*LOG10(300000000/4/PI()/C3/1000000000/(C37*1000))</f>
        <v>159.09125252299978</v>
      </c>
      <c r="D38" s="63">
        <f>-20*LOG10(300000000/4/PI()/D3/1000000000/(D37*1000))</f>
        <v>159.09125252299978</v>
      </c>
      <c r="E38" s="63">
        <f>-20*LOG10(300000000/4/PI()/E3/1000000000/(E37*1000))</f>
        <v>159.09125252299978</v>
      </c>
    </row>
    <row r="39" spans="1:8" ht="15">
      <c r="A39" s="87" t="s">
        <v>131</v>
      </c>
      <c r="B39" s="76">
        <f>B35-B38</f>
        <v>14.589956612987862</v>
      </c>
      <c r="C39" s="76">
        <f>C35-C38</f>
        <v>-0.41004338701213783</v>
      </c>
      <c r="D39" s="76">
        <f>D35-D38</f>
        <v>-24.1527684380452</v>
      </c>
      <c r="E39" s="76">
        <f>E35-E38</f>
        <v>0.75723156195479646</v>
      </c>
    </row>
  </sheetData>
  <pageMargins left="0.19685039370078741" right="0.19685039370078741" top="0.19685039370078741" bottom="0.19685039370078741" header="0.19685039370078741" footer="0.19685039370078741"/>
  <pageSetup paperSize="9" scale="1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2A435-B3DE-4F5C-B8FD-2F1700C6DE70}">
  <sheetPr>
    <tabColor indexed="43"/>
    <pageSetUpPr fitToPage="1"/>
  </sheetPr>
  <dimension ref="A1:H39"/>
  <sheetViews>
    <sheetView tabSelected="1" topLeftCell="A19" zoomScale="115" zoomScaleNormal="115" zoomScalePageLayoutView="80" workbookViewId="0">
      <selection activeCell="C10" sqref="C10"/>
    </sheetView>
  </sheetViews>
  <sheetFormatPr defaultColWidth="9.28515625" defaultRowHeight="14.25"/>
  <cols>
    <col min="1" max="1" width="51.28515625" style="60" customWidth="1"/>
    <col min="2" max="2" width="12.140625" style="60" customWidth="1"/>
    <col min="3" max="3" width="13.7109375" style="60" customWidth="1"/>
    <col min="4" max="4" width="24.85546875" style="60" customWidth="1"/>
    <col min="5" max="5" width="19.5703125" style="60" customWidth="1"/>
    <col min="6" max="6" width="18.28515625" style="60" customWidth="1"/>
    <col min="7" max="7" width="46.5703125" style="60" customWidth="1"/>
    <col min="8" max="92" width="9.28515625" style="60" customWidth="1"/>
    <col min="93" max="16384" width="9.28515625" style="60"/>
  </cols>
  <sheetData>
    <row r="1" spans="1:5">
      <c r="A1" s="58" t="s">
        <v>23</v>
      </c>
      <c r="B1" s="59" t="s">
        <v>30</v>
      </c>
      <c r="C1" s="59" t="s">
        <v>29</v>
      </c>
      <c r="D1" s="59" t="s">
        <v>90</v>
      </c>
      <c r="E1" s="59" t="s">
        <v>91</v>
      </c>
    </row>
    <row r="2" spans="1:5">
      <c r="A2" s="61" t="s">
        <v>14</v>
      </c>
      <c r="B2" s="62"/>
      <c r="C2" s="62"/>
      <c r="D2" s="62"/>
      <c r="E2" s="62"/>
    </row>
    <row r="3" spans="1:5" ht="15">
      <c r="A3" s="1" t="s">
        <v>99</v>
      </c>
      <c r="B3" s="63">
        <v>2</v>
      </c>
      <c r="C3" s="63">
        <v>2</v>
      </c>
      <c r="D3" s="63">
        <v>2</v>
      </c>
      <c r="E3" s="64">
        <v>2</v>
      </c>
    </row>
    <row r="4" spans="1:5" ht="15">
      <c r="A4" s="1" t="s">
        <v>100</v>
      </c>
      <c r="B4" s="65" t="s">
        <v>13</v>
      </c>
      <c r="C4" s="65" t="s">
        <v>13</v>
      </c>
      <c r="D4" s="64" t="s">
        <v>13</v>
      </c>
      <c r="E4" s="64" t="s">
        <v>13</v>
      </c>
    </row>
    <row r="5" spans="1:5" ht="15">
      <c r="A5" s="1" t="s">
        <v>101</v>
      </c>
      <c r="B5" s="66">
        <v>50</v>
      </c>
      <c r="C5" s="66">
        <v>50</v>
      </c>
      <c r="D5" s="66">
        <v>50</v>
      </c>
      <c r="E5" s="66">
        <v>50</v>
      </c>
    </row>
    <row r="6" spans="1:5" ht="15">
      <c r="A6" s="1" t="s">
        <v>102</v>
      </c>
      <c r="B6" s="67">
        <v>600</v>
      </c>
      <c r="C6" s="67">
        <v>600</v>
      </c>
      <c r="D6" s="66">
        <v>600</v>
      </c>
      <c r="E6" s="66">
        <v>600</v>
      </c>
    </row>
    <row r="7" spans="1:5" ht="15">
      <c r="A7" s="1" t="s">
        <v>103</v>
      </c>
      <c r="B7" s="68">
        <v>1.5</v>
      </c>
      <c r="C7" s="68">
        <v>1.5</v>
      </c>
      <c r="D7" s="64">
        <v>1.5</v>
      </c>
      <c r="E7" s="64">
        <v>1.5</v>
      </c>
    </row>
    <row r="8" spans="1:5" ht="15">
      <c r="A8" s="1" t="s">
        <v>104</v>
      </c>
      <c r="B8" s="68">
        <v>99</v>
      </c>
      <c r="C8" s="68">
        <v>99</v>
      </c>
      <c r="D8" s="64">
        <v>99</v>
      </c>
      <c r="E8" s="64">
        <v>99</v>
      </c>
    </row>
    <row r="9" spans="1:5" ht="15">
      <c r="A9" s="1" t="s">
        <v>105</v>
      </c>
      <c r="B9" s="81">
        <v>44</v>
      </c>
      <c r="C9" s="82">
        <v>100</v>
      </c>
      <c r="D9" s="83">
        <v>15</v>
      </c>
      <c r="E9" s="82">
        <v>100</v>
      </c>
    </row>
    <row r="10" spans="1:5" ht="15">
      <c r="A10" s="1" t="s">
        <v>106</v>
      </c>
      <c r="B10" s="84">
        <v>1</v>
      </c>
      <c r="C10" s="82">
        <v>10</v>
      </c>
      <c r="D10" s="84">
        <v>1</v>
      </c>
      <c r="E10" s="82">
        <v>10</v>
      </c>
    </row>
    <row r="11" spans="1:5" ht="15">
      <c r="A11" s="1" t="s">
        <v>107</v>
      </c>
      <c r="B11" s="85" t="s">
        <v>92</v>
      </c>
      <c r="C11" s="85" t="s">
        <v>92</v>
      </c>
      <c r="D11" s="86" t="s">
        <v>92</v>
      </c>
      <c r="E11" s="86" t="s">
        <v>92</v>
      </c>
    </row>
    <row r="12" spans="1:5" ht="15">
      <c r="A12" s="1" t="s">
        <v>108</v>
      </c>
      <c r="B12" s="65" t="s">
        <v>7</v>
      </c>
      <c r="C12" s="65" t="s">
        <v>7</v>
      </c>
      <c r="D12" s="64" t="s">
        <v>7</v>
      </c>
      <c r="E12" s="64" t="s">
        <v>7</v>
      </c>
    </row>
    <row r="13" spans="1:5" ht="15">
      <c r="A13" s="1" t="s">
        <v>109</v>
      </c>
      <c r="B13" s="68">
        <v>0</v>
      </c>
      <c r="C13" s="68">
        <v>0</v>
      </c>
      <c r="D13" s="64">
        <v>0</v>
      </c>
      <c r="E13" s="64">
        <v>0</v>
      </c>
    </row>
    <row r="14" spans="1:5" ht="15">
      <c r="A14" s="1" t="s">
        <v>110</v>
      </c>
      <c r="B14" s="68">
        <v>30</v>
      </c>
      <c r="C14" s="68">
        <v>30</v>
      </c>
      <c r="D14" s="64">
        <v>30</v>
      </c>
      <c r="E14" s="64">
        <v>30</v>
      </c>
    </row>
    <row r="15" spans="1:5" ht="15">
      <c r="A15" s="69" t="s">
        <v>65</v>
      </c>
      <c r="B15" s="70"/>
      <c r="C15" s="70"/>
      <c r="D15" s="71"/>
      <c r="E15" s="71"/>
    </row>
    <row r="16" spans="1:5" ht="47.25" customHeight="1">
      <c r="A16" s="1" t="s">
        <v>111</v>
      </c>
      <c r="B16" s="72">
        <v>1</v>
      </c>
      <c r="C16" s="72">
        <v>1</v>
      </c>
      <c r="D16" s="72">
        <v>1</v>
      </c>
      <c r="E16" s="72">
        <v>1</v>
      </c>
    </row>
    <row r="17" spans="1:8" ht="53.25" customHeight="1">
      <c r="A17" s="1" t="s">
        <v>112</v>
      </c>
      <c r="B17" s="72">
        <v>1</v>
      </c>
      <c r="C17" s="72">
        <v>1</v>
      </c>
      <c r="D17" s="72">
        <v>1</v>
      </c>
      <c r="E17" s="72">
        <v>1</v>
      </c>
    </row>
    <row r="18" spans="1:8" ht="15">
      <c r="A18" s="1" t="s">
        <v>115</v>
      </c>
      <c r="B18" s="73">
        <f>34 + 10*LOG10(B25/1000000)</f>
        <v>26.552725051033061</v>
      </c>
      <c r="C18" s="73">
        <f>34 + 10*LOG10(C25/1000000)</f>
        <v>26.552725051033061</v>
      </c>
      <c r="D18" s="63">
        <v>23</v>
      </c>
      <c r="E18" s="63">
        <v>23</v>
      </c>
    </row>
    <row r="19" spans="1:8" ht="12.75" customHeight="1">
      <c r="A19" s="1" t="s">
        <v>113</v>
      </c>
      <c r="B19" s="63">
        <v>30</v>
      </c>
      <c r="C19" s="63">
        <v>30</v>
      </c>
      <c r="D19" s="63">
        <v>0</v>
      </c>
      <c r="E19" s="63">
        <v>0</v>
      </c>
    </row>
    <row r="20" spans="1:8" ht="28.5" customHeight="1">
      <c r="A20" s="1" t="s">
        <v>114</v>
      </c>
      <c r="B20" s="73">
        <f>B18+B19</f>
        <v>56.552725051033065</v>
      </c>
      <c r="C20" s="73">
        <f t="shared" ref="C20:E20" si="0">C18+C19</f>
        <v>56.552725051033065</v>
      </c>
      <c r="D20" s="73">
        <f t="shared" si="0"/>
        <v>23</v>
      </c>
      <c r="E20" s="73">
        <f t="shared" si="0"/>
        <v>23</v>
      </c>
    </row>
    <row r="21" spans="1:8" ht="28.9" customHeight="1">
      <c r="A21" s="69" t="s">
        <v>58</v>
      </c>
      <c r="B21" s="74"/>
      <c r="C21" s="74"/>
      <c r="D21" s="74"/>
      <c r="E21" s="74"/>
    </row>
    <row r="22" spans="1:8" ht="30" customHeight="1">
      <c r="A22" s="1" t="s">
        <v>116</v>
      </c>
      <c r="B22" s="63">
        <v>1</v>
      </c>
      <c r="C22" s="63">
        <v>1</v>
      </c>
      <c r="D22" s="63">
        <v>1</v>
      </c>
      <c r="E22" s="63">
        <v>1</v>
      </c>
      <c r="G22" s="55"/>
      <c r="H22" s="75"/>
    </row>
    <row r="23" spans="1:8" ht="30" customHeight="1">
      <c r="A23" s="1" t="s">
        <v>117</v>
      </c>
      <c r="B23" s="63">
        <v>1</v>
      </c>
      <c r="C23" s="63">
        <v>1</v>
      </c>
      <c r="D23" s="63">
        <v>1</v>
      </c>
      <c r="E23" s="63">
        <v>1</v>
      </c>
      <c r="G23" s="55"/>
      <c r="H23" s="75"/>
    </row>
    <row r="24" spans="1:8" ht="30" customHeight="1">
      <c r="A24" s="1" t="s">
        <v>122</v>
      </c>
      <c r="B24" s="63">
        <v>-33.619999999999997</v>
      </c>
      <c r="C24" s="63">
        <v>-33.619999999999997</v>
      </c>
      <c r="D24" s="63">
        <v>1.1000000000000001</v>
      </c>
      <c r="E24" s="63">
        <v>1.1000000000000001</v>
      </c>
      <c r="G24" s="55"/>
      <c r="H24" s="75"/>
    </row>
    <row r="25" spans="1:8" ht="35.450000000000003" customHeight="1">
      <c r="A25" s="1" t="s">
        <v>121</v>
      </c>
      <c r="B25" s="63">
        <v>180000</v>
      </c>
      <c r="C25" s="63">
        <v>180000</v>
      </c>
      <c r="D25" s="63">
        <v>15000</v>
      </c>
      <c r="E25" s="63">
        <v>15000</v>
      </c>
      <c r="G25" s="55"/>
      <c r="H25" s="75"/>
    </row>
    <row r="26" spans="1:8" ht="15">
      <c r="A26" s="1" t="s">
        <v>123</v>
      </c>
      <c r="B26" s="80">
        <v>-15</v>
      </c>
      <c r="C26" s="80">
        <v>0</v>
      </c>
      <c r="D26" s="80">
        <v>26.91</v>
      </c>
      <c r="E26" s="80">
        <v>0</v>
      </c>
      <c r="G26" s="56"/>
      <c r="H26" s="75"/>
    </row>
    <row r="27" spans="1:8" ht="15">
      <c r="A27" s="1" t="s">
        <v>118</v>
      </c>
      <c r="B27" s="63">
        <v>2</v>
      </c>
      <c r="C27" s="63">
        <v>2</v>
      </c>
      <c r="D27" s="63">
        <v>0</v>
      </c>
      <c r="E27" s="63">
        <v>2</v>
      </c>
      <c r="G27" s="56"/>
      <c r="H27" s="75"/>
    </row>
    <row r="28" spans="1:8" ht="15">
      <c r="A28" s="87" t="s">
        <v>119</v>
      </c>
      <c r="B28" s="76">
        <f>B24+B20-10*LOG10(1.38E-23)-10*LOG10(B25)-B26-30-B27</f>
        <v>181.98120913598763</v>
      </c>
      <c r="C28" s="76">
        <f t="shared" ref="C28:E28" si="1">C24+C20-10*LOG10(1.38E-23)-10*LOG10(C25)-C26-30-C27</f>
        <v>166.98120913598763</v>
      </c>
      <c r="D28" s="76">
        <f t="shared" si="1"/>
        <v>154.03029654543082</v>
      </c>
      <c r="E28" s="76">
        <f t="shared" si="1"/>
        <v>178.94029654543081</v>
      </c>
      <c r="G28" s="55"/>
      <c r="H28" s="75"/>
    </row>
    <row r="29" spans="1:8" ht="15">
      <c r="A29" s="77" t="s">
        <v>22</v>
      </c>
      <c r="B29" s="74"/>
      <c r="C29" s="74"/>
      <c r="D29" s="74"/>
      <c r="E29" s="74"/>
      <c r="G29" s="55"/>
      <c r="H29" s="75"/>
    </row>
    <row r="30" spans="1:8" ht="15">
      <c r="A30" s="1" t="s">
        <v>124</v>
      </c>
      <c r="B30" s="78">
        <v>0.1</v>
      </c>
      <c r="C30" s="78">
        <v>0.1</v>
      </c>
      <c r="D30" s="78">
        <v>0.1</v>
      </c>
      <c r="E30" s="78">
        <v>0.1</v>
      </c>
      <c r="G30" s="57"/>
      <c r="H30" s="75"/>
    </row>
    <row r="31" spans="1:8" ht="15">
      <c r="A31" s="1" t="s">
        <v>125</v>
      </c>
      <c r="B31" s="78">
        <v>3</v>
      </c>
      <c r="C31" s="78">
        <v>3</v>
      </c>
      <c r="D31" s="78">
        <v>3</v>
      </c>
      <c r="E31" s="78">
        <v>3</v>
      </c>
      <c r="G31" s="57"/>
      <c r="H31" s="75"/>
    </row>
    <row r="32" spans="1:8" ht="15">
      <c r="A32" s="1" t="s">
        <v>126</v>
      </c>
      <c r="B32" s="78">
        <v>2.2000000000000002</v>
      </c>
      <c r="C32" s="78">
        <v>2.2000000000000002</v>
      </c>
      <c r="D32" s="78">
        <v>2.2000000000000002</v>
      </c>
      <c r="E32" s="78">
        <v>2.2000000000000002</v>
      </c>
      <c r="G32" s="55"/>
      <c r="H32" s="75"/>
    </row>
    <row r="33" spans="1:8" ht="15">
      <c r="A33" s="1" t="s">
        <v>127</v>
      </c>
      <c r="B33" s="78">
        <v>3</v>
      </c>
      <c r="C33" s="78">
        <v>3</v>
      </c>
      <c r="D33" s="78">
        <v>3</v>
      </c>
      <c r="E33" s="78">
        <v>3</v>
      </c>
      <c r="G33" s="55"/>
      <c r="H33" s="75"/>
    </row>
    <row r="34" spans="1:8" ht="15">
      <c r="A34" s="1" t="s">
        <v>128</v>
      </c>
      <c r="B34" s="63">
        <v>0</v>
      </c>
      <c r="C34" s="63">
        <v>0</v>
      </c>
      <c r="D34" s="63">
        <v>0</v>
      </c>
      <c r="E34" s="63">
        <v>0</v>
      </c>
    </row>
    <row r="35" spans="1:8" ht="15">
      <c r="A35" s="87" t="s">
        <v>129</v>
      </c>
      <c r="B35" s="76">
        <f t="shared" ref="B35:C35" si="2">B28-B30-B31-B32-B33-B34</f>
        <v>173.68120913598764</v>
      </c>
      <c r="C35" s="76">
        <f t="shared" si="2"/>
        <v>158.68120913598764</v>
      </c>
      <c r="D35" s="76">
        <f>D28-D30-D31-D32-D33-D34</f>
        <v>145.73029654543083</v>
      </c>
      <c r="E35" s="76">
        <f>E28-E30-E31-E32-E33-E34</f>
        <v>170.64029654543083</v>
      </c>
    </row>
    <row r="36" spans="1:8" ht="15">
      <c r="A36" s="77" t="s">
        <v>93</v>
      </c>
      <c r="B36" s="79"/>
      <c r="C36" s="79"/>
      <c r="D36" s="79"/>
      <c r="E36" s="79"/>
    </row>
    <row r="37" spans="1:8" ht="30">
      <c r="A37" s="1" t="s">
        <v>120</v>
      </c>
      <c r="B37" s="63">
        <f>SQRT(6371^2*SIN(B14*PI()/180)^2+B6^2+2*B6*6371)-6371*SIN(B14*PI()/180)</f>
        <v>1075.088016929119</v>
      </c>
      <c r="C37" s="63">
        <f>SQRT(6371^2*SIN(C14*PI()/180)^2+C6^2+2*C6*6371)-6371*SIN(C14*PI()/180)</f>
        <v>1075.088016929119</v>
      </c>
      <c r="D37" s="63">
        <f>SQRT(6371^2*SIN(D14*PI()/180)^2+D6^2+2*D6*6371)-6371*SIN(D14*PI()/180)</f>
        <v>1075.088016929119</v>
      </c>
      <c r="E37" s="63">
        <f>SQRT(6371^2*SIN(E14*PI()/180)^2+E6^2+2*E6*6371)-6371*SIN(E14*PI()/180)</f>
        <v>1075.088016929119</v>
      </c>
    </row>
    <row r="38" spans="1:8" ht="15">
      <c r="A38" s="1" t="s">
        <v>130</v>
      </c>
      <c r="B38" s="63">
        <f>-20*LOG10(300000000/4/PI()/B3/1000000000/(B37*1000))</f>
        <v>159.09125252299978</v>
      </c>
      <c r="C38" s="63">
        <f>-20*LOG10(300000000/4/PI()/C3/1000000000/(C37*1000))</f>
        <v>159.09125252299978</v>
      </c>
      <c r="D38" s="63">
        <f>-20*LOG10(300000000/4/PI()/D3/1000000000/(D37*1000))</f>
        <v>159.09125252299978</v>
      </c>
      <c r="E38" s="63">
        <f>-20*LOG10(300000000/4/PI()/E3/1000000000/(E37*1000))</f>
        <v>159.09125252299978</v>
      </c>
    </row>
    <row r="39" spans="1:8" ht="15">
      <c r="A39" s="87" t="s">
        <v>131</v>
      </c>
      <c r="B39" s="76">
        <f>B35-B38</f>
        <v>14.589956612987862</v>
      </c>
      <c r="C39" s="76">
        <f>C35-C38</f>
        <v>-0.41004338701213783</v>
      </c>
      <c r="D39" s="76">
        <f>D35-D38</f>
        <v>-13.360955977568949</v>
      </c>
      <c r="E39" s="76">
        <f>E35-E38</f>
        <v>11.549044022431048</v>
      </c>
    </row>
  </sheetData>
  <pageMargins left="0.19685039370078741" right="0.19685039370078741" top="0.19685039370078741" bottom="0.19685039370078741" header="0.19685039370078741" footer="0.19685039370078741"/>
  <pageSetup paperSize="9" scale="1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E3495-6484-4417-9606-9739AA9043B1}">
  <dimension ref="A1:M73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67" sqref="C67"/>
    </sheetView>
  </sheetViews>
  <sheetFormatPr defaultColWidth="8.85546875" defaultRowHeight="14.25"/>
  <cols>
    <col min="1" max="1" width="76.7109375" style="5" customWidth="1"/>
    <col min="2" max="2" width="14.7109375" style="4" customWidth="1"/>
    <col min="3" max="3" width="14.140625" style="4" customWidth="1"/>
    <col min="4" max="4" width="14.140625" style="3" customWidth="1"/>
    <col min="5" max="5" width="15.7109375" style="3" customWidth="1"/>
    <col min="6" max="6" width="15.140625" style="3" customWidth="1"/>
    <col min="7" max="7" width="16.28515625" style="3" bestFit="1" customWidth="1"/>
    <col min="8" max="9" width="16.140625" style="3" customWidth="1"/>
    <col min="10" max="10" width="14.42578125" style="3" customWidth="1"/>
    <col min="11" max="11" width="14.5703125" style="3" bestFit="1" customWidth="1"/>
    <col min="12" max="12" width="13.7109375" style="3" customWidth="1"/>
    <col min="13" max="13" width="13.5703125" style="3" bestFit="1" customWidth="1"/>
    <col min="14" max="16384" width="8.85546875" style="2"/>
  </cols>
  <sheetData>
    <row r="1" spans="1:13">
      <c r="A1" s="52" t="s">
        <v>89</v>
      </c>
      <c r="B1" s="54"/>
      <c r="C1" s="54"/>
      <c r="D1" s="88" t="s">
        <v>0</v>
      </c>
      <c r="E1" s="88"/>
      <c r="F1" s="88"/>
      <c r="G1" s="89"/>
      <c r="H1" s="53"/>
      <c r="I1" s="53"/>
      <c r="J1" s="88" t="s">
        <v>1</v>
      </c>
      <c r="K1" s="88"/>
      <c r="L1" s="88"/>
      <c r="M1" s="89"/>
    </row>
    <row r="2" spans="1:13" ht="57">
      <c r="A2" s="52"/>
      <c r="B2" s="51" t="s">
        <v>88</v>
      </c>
      <c r="C2" s="51" t="s">
        <v>87</v>
      </c>
      <c r="D2" s="50" t="s">
        <v>86</v>
      </c>
      <c r="E2" s="50" t="s">
        <v>85</v>
      </c>
      <c r="F2" s="50" t="s">
        <v>84</v>
      </c>
      <c r="G2" s="50" t="s">
        <v>83</v>
      </c>
      <c r="H2" s="51" t="s">
        <v>82</v>
      </c>
      <c r="I2" s="51" t="s">
        <v>81</v>
      </c>
      <c r="J2" s="50" t="s">
        <v>80</v>
      </c>
      <c r="K2" s="50" t="s">
        <v>79</v>
      </c>
      <c r="L2" s="50" t="s">
        <v>78</v>
      </c>
      <c r="M2" s="50" t="s">
        <v>77</v>
      </c>
    </row>
    <row r="3" spans="1:13">
      <c r="A3" s="19" t="s">
        <v>14</v>
      </c>
      <c r="B3" s="18"/>
      <c r="C3" s="18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ht="15.75">
      <c r="A4" s="24" t="s">
        <v>76</v>
      </c>
      <c r="B4" s="29">
        <v>0.7</v>
      </c>
      <c r="C4" s="29">
        <v>0.7</v>
      </c>
      <c r="D4" s="29">
        <v>0.7</v>
      </c>
      <c r="E4" s="27">
        <v>0.7</v>
      </c>
      <c r="F4" s="29">
        <v>0.7</v>
      </c>
      <c r="G4" s="27">
        <v>0.7</v>
      </c>
      <c r="H4" s="29">
        <v>0.7</v>
      </c>
      <c r="I4" s="29">
        <v>0.7</v>
      </c>
      <c r="J4" s="29">
        <v>0.7</v>
      </c>
      <c r="K4" s="29">
        <v>0.7</v>
      </c>
      <c r="L4" s="29">
        <v>0.7</v>
      </c>
      <c r="M4" s="29">
        <v>0.7</v>
      </c>
    </row>
    <row r="5" spans="1:13" ht="15.75">
      <c r="A5" s="24" t="s">
        <v>75</v>
      </c>
      <c r="B5" s="29">
        <v>25</v>
      </c>
      <c r="C5" s="29">
        <v>25</v>
      </c>
      <c r="D5" s="29">
        <v>25</v>
      </c>
      <c r="E5" s="27">
        <v>25</v>
      </c>
      <c r="F5" s="29">
        <v>25</v>
      </c>
      <c r="G5" s="27">
        <v>25</v>
      </c>
      <c r="H5" s="29">
        <v>25</v>
      </c>
      <c r="I5" s="29">
        <v>25</v>
      </c>
      <c r="J5" s="29">
        <v>25</v>
      </c>
      <c r="K5" s="29">
        <v>25</v>
      </c>
      <c r="L5" s="29">
        <v>25</v>
      </c>
      <c r="M5" s="29">
        <v>25</v>
      </c>
    </row>
    <row r="6" spans="1:13" ht="15.75">
      <c r="A6" s="24" t="s">
        <v>74</v>
      </c>
      <c r="B6" s="29">
        <v>1.5</v>
      </c>
      <c r="C6" s="29">
        <v>1.5</v>
      </c>
      <c r="D6" s="29">
        <v>1.5</v>
      </c>
      <c r="E6" s="27">
        <v>1.5</v>
      </c>
      <c r="F6" s="29">
        <v>1.5</v>
      </c>
      <c r="G6" s="27">
        <v>1.5</v>
      </c>
      <c r="H6" s="29">
        <v>1.5</v>
      </c>
      <c r="I6" s="29">
        <v>1.5</v>
      </c>
      <c r="J6" s="29">
        <v>1.5</v>
      </c>
      <c r="K6" s="29">
        <v>1.5</v>
      </c>
      <c r="L6" s="29">
        <v>1.5</v>
      </c>
      <c r="M6" s="29">
        <v>1.5</v>
      </c>
    </row>
    <row r="7" spans="1:13" ht="31.5">
      <c r="A7" s="24" t="s">
        <v>73</v>
      </c>
      <c r="B7" s="46" t="s">
        <v>42</v>
      </c>
      <c r="C7" s="46">
        <v>0.99</v>
      </c>
      <c r="D7" s="46" t="s">
        <v>42</v>
      </c>
      <c r="E7" s="46">
        <v>0.99</v>
      </c>
      <c r="F7" s="46" t="s">
        <v>42</v>
      </c>
      <c r="G7" s="46">
        <v>0.99</v>
      </c>
      <c r="H7" s="46" t="s">
        <v>42</v>
      </c>
      <c r="I7" s="46">
        <v>0.99</v>
      </c>
      <c r="J7" s="46" t="s">
        <v>42</v>
      </c>
      <c r="K7" s="46">
        <v>0.99</v>
      </c>
      <c r="L7" s="46" t="s">
        <v>42</v>
      </c>
      <c r="M7" s="46">
        <v>0.99</v>
      </c>
    </row>
    <row r="8" spans="1:13" ht="31.5">
      <c r="A8" s="24" t="s">
        <v>72</v>
      </c>
      <c r="B8" s="49">
        <v>0.99</v>
      </c>
      <c r="C8" s="49" t="s">
        <v>42</v>
      </c>
      <c r="D8" s="49">
        <v>0.99</v>
      </c>
      <c r="E8" s="49" t="s">
        <v>42</v>
      </c>
      <c r="F8" s="49">
        <v>0.99</v>
      </c>
      <c r="G8" s="49" t="s">
        <v>42</v>
      </c>
      <c r="H8" s="49">
        <v>0.99</v>
      </c>
      <c r="I8" s="49" t="s">
        <v>42</v>
      </c>
      <c r="J8" s="49">
        <v>0.99</v>
      </c>
      <c r="K8" s="49" t="s">
        <v>42</v>
      </c>
      <c r="L8" s="49">
        <v>0.99</v>
      </c>
      <c r="M8" s="49" t="s">
        <v>42</v>
      </c>
    </row>
    <row r="9" spans="1:13" ht="15.75">
      <c r="A9" s="24" t="s">
        <v>2</v>
      </c>
      <c r="B9" s="47" t="s">
        <v>42</v>
      </c>
      <c r="C9" s="47">
        <v>89</v>
      </c>
      <c r="D9" s="48" t="s">
        <v>42</v>
      </c>
      <c r="E9" s="47">
        <v>44</v>
      </c>
      <c r="F9" s="48" t="s">
        <v>42</v>
      </c>
      <c r="G9" s="47">
        <v>44</v>
      </c>
      <c r="H9" s="47"/>
      <c r="I9" s="47">
        <v>15</v>
      </c>
      <c r="J9" s="47"/>
      <c r="K9" s="47">
        <v>15</v>
      </c>
      <c r="L9" s="47"/>
      <c r="M9" s="47">
        <v>15</v>
      </c>
    </row>
    <row r="10" spans="1:13" ht="15">
      <c r="A10" s="24" t="s">
        <v>3</v>
      </c>
      <c r="B10" s="47">
        <v>360</v>
      </c>
      <c r="C10" s="47" t="s">
        <v>42</v>
      </c>
      <c r="D10" s="47">
        <v>180</v>
      </c>
      <c r="E10" s="27" t="s">
        <v>42</v>
      </c>
      <c r="F10" s="47">
        <v>180</v>
      </c>
      <c r="G10" s="27" t="s">
        <v>42</v>
      </c>
      <c r="H10" s="27">
        <v>180</v>
      </c>
      <c r="I10" s="27" t="s">
        <v>42</v>
      </c>
      <c r="J10" s="27">
        <v>180</v>
      </c>
      <c r="K10" s="27" t="s">
        <v>42</v>
      </c>
      <c r="L10" s="27">
        <v>180</v>
      </c>
      <c r="M10" s="27" t="s">
        <v>42</v>
      </c>
    </row>
    <row r="11" spans="1:13" ht="30" customHeight="1">
      <c r="A11" s="24" t="s">
        <v>4</v>
      </c>
      <c r="B11" s="29" t="s">
        <v>42</v>
      </c>
      <c r="C11" s="46">
        <v>0.01</v>
      </c>
      <c r="D11" s="45" t="s">
        <v>42</v>
      </c>
      <c r="E11" s="45">
        <v>0.01</v>
      </c>
      <c r="F11" s="45" t="s">
        <v>42</v>
      </c>
      <c r="G11" s="45">
        <v>0.01</v>
      </c>
      <c r="H11" s="45" t="s">
        <v>42</v>
      </c>
      <c r="I11" s="45">
        <v>0.01</v>
      </c>
      <c r="J11" s="45" t="s">
        <v>42</v>
      </c>
      <c r="K11" s="45">
        <v>0.01</v>
      </c>
      <c r="L11" s="45" t="s">
        <v>42</v>
      </c>
      <c r="M11" s="45">
        <v>0.01</v>
      </c>
    </row>
    <row r="12" spans="1:13" ht="15.75">
      <c r="A12" s="24" t="s">
        <v>5</v>
      </c>
      <c r="B12" s="46">
        <v>0.1</v>
      </c>
      <c r="C12" s="28" t="s">
        <v>42</v>
      </c>
      <c r="D12" s="45">
        <v>0.1</v>
      </c>
      <c r="E12" s="45" t="s">
        <v>42</v>
      </c>
      <c r="F12" s="45">
        <v>0.1</v>
      </c>
      <c r="G12" s="45" t="s">
        <v>42</v>
      </c>
      <c r="H12" s="45">
        <v>0.1</v>
      </c>
      <c r="I12" s="45" t="s">
        <v>42</v>
      </c>
      <c r="J12" s="45">
        <v>0.1</v>
      </c>
      <c r="K12" s="45" t="s">
        <v>42</v>
      </c>
      <c r="L12" s="45">
        <v>0.1</v>
      </c>
      <c r="M12" s="45" t="s">
        <v>42</v>
      </c>
    </row>
    <row r="13" spans="1:13" ht="16.5">
      <c r="A13" s="24" t="s">
        <v>71</v>
      </c>
      <c r="B13" s="44">
        <f>B10/B42</f>
        <v>2E-3</v>
      </c>
      <c r="C13" s="28" t="s">
        <v>42</v>
      </c>
      <c r="D13" s="43">
        <f>D10/D42</f>
        <v>1E-3</v>
      </c>
      <c r="E13" s="42" t="s">
        <v>42</v>
      </c>
      <c r="F13" s="43">
        <f>F10/F42</f>
        <v>1E-3</v>
      </c>
      <c r="G13" s="42" t="s">
        <v>42</v>
      </c>
      <c r="H13" s="43">
        <f>H10/H42</f>
        <v>1.2E-2</v>
      </c>
      <c r="I13" s="42" t="s">
        <v>42</v>
      </c>
      <c r="J13" s="43">
        <f>J10/J42</f>
        <v>1.2E-2</v>
      </c>
      <c r="K13" s="42" t="s">
        <v>42</v>
      </c>
      <c r="L13" s="43">
        <f>L10/L42</f>
        <v>1.2E-2</v>
      </c>
      <c r="M13" s="42" t="s">
        <v>42</v>
      </c>
    </row>
    <row r="14" spans="1:13" ht="16.5">
      <c r="A14" s="24" t="s">
        <v>70</v>
      </c>
      <c r="B14" s="39" t="s">
        <v>67</v>
      </c>
      <c r="C14" s="39" t="s">
        <v>67</v>
      </c>
      <c r="D14" s="27" t="s">
        <v>69</v>
      </c>
      <c r="E14" s="27" t="s">
        <v>69</v>
      </c>
      <c r="F14" s="27" t="s">
        <v>68</v>
      </c>
      <c r="G14" s="27" t="s">
        <v>68</v>
      </c>
      <c r="H14" s="27" t="s">
        <v>67</v>
      </c>
      <c r="I14" s="27" t="s">
        <v>67</v>
      </c>
      <c r="J14" s="27" t="s">
        <v>67</v>
      </c>
      <c r="K14" s="27" t="s">
        <v>67</v>
      </c>
      <c r="L14" s="27" t="s">
        <v>67</v>
      </c>
      <c r="M14" s="27" t="s">
        <v>67</v>
      </c>
    </row>
    <row r="15" spans="1:13" ht="15.75">
      <c r="A15" s="24" t="s">
        <v>6</v>
      </c>
      <c r="B15" s="29">
        <v>3</v>
      </c>
      <c r="C15" s="29">
        <v>3</v>
      </c>
      <c r="D15" s="27">
        <v>3</v>
      </c>
      <c r="E15" s="27">
        <v>3</v>
      </c>
      <c r="F15" s="27">
        <v>3</v>
      </c>
      <c r="G15" s="27">
        <v>3</v>
      </c>
      <c r="H15" s="29">
        <v>3</v>
      </c>
      <c r="I15" s="29">
        <v>3</v>
      </c>
      <c r="J15" s="29">
        <v>3</v>
      </c>
      <c r="K15" s="29">
        <v>3</v>
      </c>
      <c r="L15" s="29">
        <v>3</v>
      </c>
      <c r="M15" s="29">
        <v>3</v>
      </c>
    </row>
    <row r="16" spans="1:13" ht="15.75">
      <c r="A16" s="24" t="s">
        <v>66</v>
      </c>
      <c r="B16" s="29">
        <v>3</v>
      </c>
      <c r="C16" s="29">
        <v>3</v>
      </c>
      <c r="D16" s="27">
        <v>3</v>
      </c>
      <c r="E16" s="27">
        <v>3</v>
      </c>
      <c r="F16" s="27">
        <v>3</v>
      </c>
      <c r="G16" s="27">
        <v>3</v>
      </c>
      <c r="H16" s="29">
        <v>3</v>
      </c>
      <c r="I16" s="29">
        <v>3</v>
      </c>
      <c r="J16" s="29">
        <v>3</v>
      </c>
      <c r="K16" s="29">
        <v>3</v>
      </c>
      <c r="L16" s="29">
        <v>3</v>
      </c>
      <c r="M16" s="29">
        <v>3</v>
      </c>
    </row>
    <row r="17" spans="1:13">
      <c r="A17" s="19" t="s">
        <v>65</v>
      </c>
      <c r="B17" s="37"/>
      <c r="C17" s="37"/>
      <c r="D17" s="36"/>
      <c r="E17" s="36"/>
      <c r="F17" s="36"/>
      <c r="G17" s="36"/>
      <c r="H17" s="36"/>
      <c r="I17" s="36"/>
      <c r="J17" s="36"/>
      <c r="K17" s="36"/>
      <c r="L17" s="36"/>
      <c r="M17" s="36"/>
    </row>
    <row r="18" spans="1:13" ht="30">
      <c r="A18" s="24" t="s">
        <v>64</v>
      </c>
      <c r="B18" s="29">
        <v>16</v>
      </c>
      <c r="C18" s="29">
        <v>16</v>
      </c>
      <c r="D18" s="29">
        <v>16</v>
      </c>
      <c r="E18" s="29">
        <v>16</v>
      </c>
      <c r="F18" s="27">
        <v>16</v>
      </c>
      <c r="G18" s="27">
        <v>16</v>
      </c>
      <c r="H18" s="29">
        <v>1</v>
      </c>
      <c r="I18" s="29">
        <v>1</v>
      </c>
      <c r="J18" s="29">
        <v>1</v>
      </c>
      <c r="K18" s="29">
        <v>1</v>
      </c>
      <c r="L18" s="29">
        <v>1</v>
      </c>
      <c r="M18" s="29">
        <v>1</v>
      </c>
    </row>
    <row r="19" spans="1:13" ht="15.75">
      <c r="A19" s="24" t="s">
        <v>63</v>
      </c>
      <c r="B19" s="29">
        <v>2</v>
      </c>
      <c r="C19" s="29">
        <v>2</v>
      </c>
      <c r="D19" s="29">
        <v>2</v>
      </c>
      <c r="E19" s="29">
        <v>2</v>
      </c>
      <c r="F19" s="29">
        <v>2</v>
      </c>
      <c r="G19" s="29">
        <v>2</v>
      </c>
      <c r="H19" s="29">
        <v>23</v>
      </c>
      <c r="I19" s="29">
        <v>23</v>
      </c>
      <c r="J19" s="29">
        <v>23</v>
      </c>
      <c r="K19" s="29">
        <v>23</v>
      </c>
      <c r="L19" s="29">
        <v>23</v>
      </c>
      <c r="M19" s="29">
        <v>23</v>
      </c>
    </row>
    <row r="20" spans="1:13" ht="15.75">
      <c r="A20" s="24" t="s">
        <v>62</v>
      </c>
      <c r="B20" s="33">
        <v>23</v>
      </c>
      <c r="C20" s="33">
        <v>23</v>
      </c>
      <c r="D20" s="33">
        <v>23</v>
      </c>
      <c r="E20" s="33">
        <v>23</v>
      </c>
      <c r="F20" s="33">
        <v>23</v>
      </c>
      <c r="G20" s="33">
        <v>23</v>
      </c>
      <c r="H20" s="33">
        <f t="shared" ref="H20:M20" si="0">H19+10*LOG10(H18)</f>
        <v>23</v>
      </c>
      <c r="I20" s="33">
        <f t="shared" si="0"/>
        <v>23</v>
      </c>
      <c r="J20" s="33">
        <f t="shared" si="0"/>
        <v>23</v>
      </c>
      <c r="K20" s="33">
        <f t="shared" si="0"/>
        <v>23</v>
      </c>
      <c r="L20" s="33">
        <f t="shared" si="0"/>
        <v>23</v>
      </c>
      <c r="M20" s="33">
        <f t="shared" si="0"/>
        <v>23</v>
      </c>
    </row>
    <row r="21" spans="1:13" ht="30">
      <c r="A21" s="41" t="s">
        <v>61</v>
      </c>
      <c r="B21" s="34">
        <f t="shared" ref="B21:M21" si="1">B20+10*LOG10(B18)</f>
        <v>35.04119982655925</v>
      </c>
      <c r="C21" s="34">
        <f t="shared" si="1"/>
        <v>35.04119982655925</v>
      </c>
      <c r="D21" s="34">
        <f t="shared" si="1"/>
        <v>35.04119982655925</v>
      </c>
      <c r="E21" s="34">
        <f t="shared" si="1"/>
        <v>35.04119982655925</v>
      </c>
      <c r="F21" s="34">
        <f t="shared" si="1"/>
        <v>35.04119982655925</v>
      </c>
      <c r="G21" s="34">
        <f t="shared" si="1"/>
        <v>35.04119982655925</v>
      </c>
      <c r="H21" s="34">
        <f t="shared" si="1"/>
        <v>23</v>
      </c>
      <c r="I21" s="34">
        <f t="shared" si="1"/>
        <v>23</v>
      </c>
      <c r="J21" s="34">
        <f t="shared" si="1"/>
        <v>23</v>
      </c>
      <c r="K21" s="34">
        <f t="shared" si="1"/>
        <v>23</v>
      </c>
      <c r="L21" s="34">
        <f t="shared" si="1"/>
        <v>23</v>
      </c>
      <c r="M21" s="34">
        <f t="shared" si="1"/>
        <v>23</v>
      </c>
    </row>
    <row r="22" spans="1:13" ht="15.75">
      <c r="A22" s="24" t="s">
        <v>60</v>
      </c>
      <c r="B22" s="33">
        <f>8</f>
        <v>8</v>
      </c>
      <c r="C22" s="33">
        <f>8</f>
        <v>8</v>
      </c>
      <c r="D22" s="27">
        <v>8</v>
      </c>
      <c r="E22" s="27">
        <v>8</v>
      </c>
      <c r="F22" s="27">
        <v>8</v>
      </c>
      <c r="G22" s="27">
        <v>8</v>
      </c>
      <c r="H22" s="29">
        <v>0</v>
      </c>
      <c r="I22" s="27">
        <v>0</v>
      </c>
      <c r="J22" s="29">
        <v>0</v>
      </c>
      <c r="K22" s="27">
        <v>0</v>
      </c>
      <c r="L22" s="29">
        <v>0</v>
      </c>
      <c r="M22" s="27">
        <v>0</v>
      </c>
    </row>
    <row r="23" spans="1:13" ht="45" customHeight="1">
      <c r="A23" s="40" t="s">
        <v>59</v>
      </c>
      <c r="B23" s="34">
        <f>IF(B18&gt;=2, 10*LOG10(B18/B19), 0)</f>
        <v>9.0308998699194358</v>
      </c>
      <c r="C23" s="34">
        <f>IF(C18&gt;=2, 10*LOG10(C18/C19), 0)</f>
        <v>9.0308998699194358</v>
      </c>
      <c r="D23" s="34">
        <f t="shared" ref="D23:M23" si="2">IF(D18&gt;=2, 10*LOG10(D18/2), 0)</f>
        <v>9.0308998699194358</v>
      </c>
      <c r="E23" s="34">
        <f t="shared" si="2"/>
        <v>9.0308998699194358</v>
      </c>
      <c r="F23" s="34">
        <f t="shared" si="2"/>
        <v>9.0308998699194358</v>
      </c>
      <c r="G23" s="34">
        <f t="shared" si="2"/>
        <v>9.0308998699194358</v>
      </c>
      <c r="H23" s="34">
        <f t="shared" si="2"/>
        <v>0</v>
      </c>
      <c r="I23" s="34">
        <f t="shared" si="2"/>
        <v>0</v>
      </c>
      <c r="J23" s="34">
        <f t="shared" si="2"/>
        <v>0</v>
      </c>
      <c r="K23" s="34">
        <f t="shared" si="2"/>
        <v>0</v>
      </c>
      <c r="L23" s="34">
        <f t="shared" si="2"/>
        <v>0</v>
      </c>
      <c r="M23" s="34">
        <f t="shared" si="2"/>
        <v>0</v>
      </c>
    </row>
    <row r="24" spans="1:13" ht="15.75">
      <c r="A24" s="24" t="s">
        <v>8</v>
      </c>
      <c r="B24" s="29">
        <v>0</v>
      </c>
      <c r="C24" s="29">
        <v>0</v>
      </c>
      <c r="D24" s="13">
        <v>0</v>
      </c>
      <c r="E24" s="27">
        <v>0</v>
      </c>
      <c r="F24" s="13">
        <v>0</v>
      </c>
      <c r="G24" s="27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</row>
    <row r="25" spans="1:13" ht="15.75">
      <c r="A25" s="24" t="s">
        <v>9</v>
      </c>
      <c r="B25" s="29">
        <v>0</v>
      </c>
      <c r="C25" s="29">
        <v>0</v>
      </c>
      <c r="D25" s="13">
        <v>0</v>
      </c>
      <c r="E25" s="27">
        <v>0</v>
      </c>
      <c r="F25" s="13">
        <v>0</v>
      </c>
      <c r="G25" s="27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</row>
    <row r="26" spans="1:13" ht="30">
      <c r="A26" s="24" t="s">
        <v>10</v>
      </c>
      <c r="B26" s="39">
        <v>3</v>
      </c>
      <c r="C26" s="39">
        <v>3</v>
      </c>
      <c r="D26" s="39">
        <v>3</v>
      </c>
      <c r="E26" s="39">
        <v>3</v>
      </c>
      <c r="F26" s="39">
        <v>3</v>
      </c>
      <c r="G26" s="39">
        <v>3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</row>
    <row r="27" spans="1:13" ht="15.75">
      <c r="A27" s="31" t="s">
        <v>11</v>
      </c>
      <c r="B27" s="38">
        <f t="shared" ref="B27:M27" si="3">B21+B22+B23+B24-B26</f>
        <v>49.072099696478688</v>
      </c>
      <c r="C27" s="38">
        <f t="shared" si="3"/>
        <v>49.072099696478688</v>
      </c>
      <c r="D27" s="38">
        <f t="shared" si="3"/>
        <v>49.072099696478688</v>
      </c>
      <c r="E27" s="38">
        <f t="shared" si="3"/>
        <v>49.072099696478688</v>
      </c>
      <c r="F27" s="38">
        <f t="shared" si="3"/>
        <v>49.072099696478688</v>
      </c>
      <c r="G27" s="38">
        <f t="shared" si="3"/>
        <v>49.072099696478688</v>
      </c>
      <c r="H27" s="20">
        <f t="shared" si="3"/>
        <v>23</v>
      </c>
      <c r="I27" s="20">
        <f t="shared" si="3"/>
        <v>23</v>
      </c>
      <c r="J27" s="20">
        <f t="shared" si="3"/>
        <v>23</v>
      </c>
      <c r="K27" s="20">
        <f t="shared" si="3"/>
        <v>23</v>
      </c>
      <c r="L27" s="20">
        <f t="shared" si="3"/>
        <v>23</v>
      </c>
      <c r="M27" s="20">
        <f t="shared" si="3"/>
        <v>23</v>
      </c>
    </row>
    <row r="28" spans="1:13" ht="15.75">
      <c r="A28" s="31" t="s">
        <v>12</v>
      </c>
      <c r="B28" s="38">
        <f t="shared" ref="B28:M28" si="4">B21+B22+B23-B25-B26</f>
        <v>49.072099696478688</v>
      </c>
      <c r="C28" s="38">
        <f t="shared" si="4"/>
        <v>49.072099696478688</v>
      </c>
      <c r="D28" s="38">
        <f t="shared" si="4"/>
        <v>49.072099696478688</v>
      </c>
      <c r="E28" s="38">
        <f t="shared" si="4"/>
        <v>49.072099696478688</v>
      </c>
      <c r="F28" s="38">
        <f t="shared" si="4"/>
        <v>49.072099696478688</v>
      </c>
      <c r="G28" s="38">
        <f t="shared" si="4"/>
        <v>49.072099696478688</v>
      </c>
      <c r="H28" s="20">
        <f t="shared" si="4"/>
        <v>23</v>
      </c>
      <c r="I28" s="20">
        <f t="shared" si="4"/>
        <v>23</v>
      </c>
      <c r="J28" s="20">
        <f t="shared" si="4"/>
        <v>23</v>
      </c>
      <c r="K28" s="20">
        <f t="shared" si="4"/>
        <v>23</v>
      </c>
      <c r="L28" s="20">
        <f t="shared" si="4"/>
        <v>23</v>
      </c>
      <c r="M28" s="20">
        <f t="shared" si="4"/>
        <v>23</v>
      </c>
    </row>
    <row r="29" spans="1:13">
      <c r="A29" s="19" t="s">
        <v>58</v>
      </c>
      <c r="B29" s="37"/>
      <c r="C29" s="37"/>
      <c r="D29" s="36"/>
      <c r="E29" s="36"/>
      <c r="F29" s="36"/>
      <c r="G29" s="36"/>
      <c r="H29" s="36"/>
      <c r="I29" s="36"/>
      <c r="J29" s="36"/>
      <c r="K29" s="36"/>
      <c r="L29" s="36"/>
      <c r="M29" s="36"/>
    </row>
    <row r="30" spans="1:13" ht="30">
      <c r="A30" s="24" t="s">
        <v>33</v>
      </c>
      <c r="B30" s="29">
        <v>1</v>
      </c>
      <c r="C30" s="29">
        <v>1</v>
      </c>
      <c r="D30" s="13">
        <v>1</v>
      </c>
      <c r="E30" s="27">
        <v>1</v>
      </c>
      <c r="F30" s="13">
        <v>1</v>
      </c>
      <c r="G30" s="27">
        <v>1</v>
      </c>
      <c r="H30" s="27">
        <v>32</v>
      </c>
      <c r="I30" s="27">
        <v>32</v>
      </c>
      <c r="J30" s="27">
        <v>32</v>
      </c>
      <c r="K30" s="27">
        <v>32</v>
      </c>
      <c r="L30" s="27">
        <v>32</v>
      </c>
      <c r="M30" s="27">
        <v>32</v>
      </c>
    </row>
    <row r="31" spans="1:13" ht="15.75">
      <c r="A31" s="24" t="s">
        <v>34</v>
      </c>
      <c r="B31" s="29">
        <v>1</v>
      </c>
      <c r="C31" s="29">
        <v>1</v>
      </c>
      <c r="D31" s="13">
        <v>1</v>
      </c>
      <c r="E31" s="27">
        <v>1</v>
      </c>
      <c r="F31" s="13">
        <v>1</v>
      </c>
      <c r="G31" s="27">
        <v>1</v>
      </c>
      <c r="H31" s="27">
        <v>4</v>
      </c>
      <c r="I31" s="27">
        <v>4</v>
      </c>
      <c r="J31" s="27">
        <v>4</v>
      </c>
      <c r="K31" s="27">
        <v>4</v>
      </c>
      <c r="L31" s="27">
        <v>4</v>
      </c>
      <c r="M31" s="27">
        <v>4</v>
      </c>
    </row>
    <row r="32" spans="1:13" ht="15.75">
      <c r="A32" s="24" t="s">
        <v>35</v>
      </c>
      <c r="B32" s="29">
        <v>0</v>
      </c>
      <c r="C32" s="29">
        <v>0</v>
      </c>
      <c r="D32" s="13">
        <v>0</v>
      </c>
      <c r="E32" s="27">
        <v>0</v>
      </c>
      <c r="F32" s="13">
        <v>0</v>
      </c>
      <c r="G32" s="27">
        <v>0</v>
      </c>
      <c r="H32" s="27">
        <v>8</v>
      </c>
      <c r="I32" s="27">
        <v>8</v>
      </c>
      <c r="J32" s="27">
        <v>8</v>
      </c>
      <c r="K32" s="27">
        <v>8</v>
      </c>
      <c r="L32" s="27">
        <v>8</v>
      </c>
      <c r="M32" s="27">
        <v>8</v>
      </c>
    </row>
    <row r="33" spans="1:13" ht="28.5">
      <c r="A33" s="35" t="s">
        <v>36</v>
      </c>
      <c r="B33" s="34">
        <f t="shared" ref="B33:G33" si="5">IF(B30&gt;=2, 10*LOG10(B30/2), 0)</f>
        <v>0</v>
      </c>
      <c r="C33" s="34">
        <f t="shared" si="5"/>
        <v>0</v>
      </c>
      <c r="D33" s="34">
        <f t="shared" si="5"/>
        <v>0</v>
      </c>
      <c r="E33" s="34">
        <f t="shared" si="5"/>
        <v>0</v>
      </c>
      <c r="F33" s="34">
        <f t="shared" si="5"/>
        <v>0</v>
      </c>
      <c r="G33" s="34">
        <f t="shared" si="5"/>
        <v>0</v>
      </c>
      <c r="H33" s="34">
        <f t="shared" ref="H33:M33" si="6">IF(H30/H31&gt;=2, 10*LOG10(H30/H31), 0)</f>
        <v>9.0308998699194358</v>
      </c>
      <c r="I33" s="34">
        <f t="shared" si="6"/>
        <v>9.0308998699194358</v>
      </c>
      <c r="J33" s="34">
        <f t="shared" si="6"/>
        <v>9.0308998699194358</v>
      </c>
      <c r="K33" s="34">
        <f t="shared" si="6"/>
        <v>9.0308998699194358</v>
      </c>
      <c r="L33" s="34">
        <f t="shared" si="6"/>
        <v>9.0308998699194358</v>
      </c>
      <c r="M33" s="34">
        <f t="shared" si="6"/>
        <v>9.0308998699194358</v>
      </c>
    </row>
    <row r="34" spans="1:13" ht="30">
      <c r="A34" s="24" t="s">
        <v>37</v>
      </c>
      <c r="B34" s="29">
        <v>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3</v>
      </c>
      <c r="I34" s="29">
        <v>3</v>
      </c>
      <c r="J34" s="29">
        <v>3</v>
      </c>
      <c r="K34" s="29">
        <v>3</v>
      </c>
      <c r="L34" s="29">
        <v>3</v>
      </c>
      <c r="M34" s="29">
        <v>3</v>
      </c>
    </row>
    <row r="35" spans="1:13" ht="15.75">
      <c r="A35" s="24" t="s">
        <v>38</v>
      </c>
      <c r="B35" s="29">
        <v>7</v>
      </c>
      <c r="C35" s="29">
        <v>7</v>
      </c>
      <c r="D35" s="27">
        <v>7</v>
      </c>
      <c r="E35" s="27">
        <v>7</v>
      </c>
      <c r="F35" s="27">
        <v>7</v>
      </c>
      <c r="G35" s="27">
        <v>7</v>
      </c>
      <c r="H35" s="29">
        <v>5</v>
      </c>
      <c r="I35" s="29">
        <v>5</v>
      </c>
      <c r="J35" s="29">
        <v>5</v>
      </c>
      <c r="K35" s="29">
        <v>5</v>
      </c>
      <c r="L35" s="29">
        <v>5</v>
      </c>
      <c r="M35" s="29">
        <v>5</v>
      </c>
    </row>
    <row r="36" spans="1:13" ht="15.75">
      <c r="A36" s="24" t="s">
        <v>39</v>
      </c>
      <c r="B36" s="29">
        <v>-174</v>
      </c>
      <c r="C36" s="29">
        <v>-174</v>
      </c>
      <c r="D36" s="27">
        <v>-174</v>
      </c>
      <c r="E36" s="27">
        <v>-174</v>
      </c>
      <c r="F36" s="27">
        <v>-174</v>
      </c>
      <c r="G36" s="27">
        <v>-174</v>
      </c>
      <c r="H36" s="29">
        <v>-174</v>
      </c>
      <c r="I36" s="29">
        <v>-174</v>
      </c>
      <c r="J36" s="29">
        <v>-174</v>
      </c>
      <c r="K36" s="29">
        <v>-174</v>
      </c>
      <c r="L36" s="29">
        <v>-174</v>
      </c>
      <c r="M36" s="29">
        <v>-174</v>
      </c>
    </row>
    <row r="37" spans="1:13" ht="30">
      <c r="A37" s="24" t="s">
        <v>57</v>
      </c>
      <c r="B37" s="29" t="s">
        <v>42</v>
      </c>
      <c r="C37" s="28">
        <v>-177</v>
      </c>
      <c r="D37" s="13" t="s">
        <v>42</v>
      </c>
      <c r="E37" s="13">
        <v>-177</v>
      </c>
      <c r="F37" s="13" t="s">
        <v>42</v>
      </c>
      <c r="G37" s="13">
        <v>-177</v>
      </c>
      <c r="H37" s="29" t="s">
        <v>42</v>
      </c>
      <c r="I37" s="13">
        <v>-177</v>
      </c>
      <c r="J37" s="29" t="s">
        <v>42</v>
      </c>
      <c r="K37" s="13">
        <v>-177</v>
      </c>
      <c r="L37" s="29" t="s">
        <v>42</v>
      </c>
      <c r="M37" s="13">
        <v>-177</v>
      </c>
    </row>
    <row r="38" spans="1:13" ht="15.75">
      <c r="A38" s="24" t="s">
        <v>56</v>
      </c>
      <c r="B38" s="33">
        <v>-177</v>
      </c>
      <c r="C38" s="28" t="s">
        <v>42</v>
      </c>
      <c r="D38" s="13">
        <v>-177</v>
      </c>
      <c r="E38" s="13" t="s">
        <v>42</v>
      </c>
      <c r="F38" s="13">
        <v>-177</v>
      </c>
      <c r="G38" s="13" t="s">
        <v>42</v>
      </c>
      <c r="H38" s="13">
        <v>-177</v>
      </c>
      <c r="I38" s="13" t="s">
        <v>42</v>
      </c>
      <c r="J38" s="13">
        <v>-177</v>
      </c>
      <c r="K38" s="13" t="s">
        <v>42</v>
      </c>
      <c r="L38" s="13">
        <v>-177</v>
      </c>
      <c r="M38" s="13" t="s">
        <v>42</v>
      </c>
    </row>
    <row r="39" spans="1:13" ht="30">
      <c r="A39" s="22" t="s">
        <v>40</v>
      </c>
      <c r="B39" s="20" t="s">
        <v>42</v>
      </c>
      <c r="C39" s="20">
        <f>10*LOG10(10^((C35+C36)/10)+10^(C37/10))</f>
        <v>-166.58607314841777</v>
      </c>
      <c r="D39" s="20" t="s">
        <v>42</v>
      </c>
      <c r="E39" s="20">
        <f>10*LOG10(10^((E35+E36)/10)+10^(E37/10))</f>
        <v>-166.58607314841777</v>
      </c>
      <c r="F39" s="20" t="s">
        <v>42</v>
      </c>
      <c r="G39" s="20">
        <f>10*LOG10(10^((G35+G36)/10)+10^(G37/10))</f>
        <v>-166.58607314841777</v>
      </c>
      <c r="H39" s="20" t="s">
        <v>42</v>
      </c>
      <c r="I39" s="20">
        <f>10*LOG10(10^((I35+I36)/10)+10^(I37/10))</f>
        <v>-168.36107965856621</v>
      </c>
      <c r="J39" s="20" t="s">
        <v>42</v>
      </c>
      <c r="K39" s="20">
        <f>10*LOG10(10^((K35+K36)/10)+10^(K37/10))</f>
        <v>-168.36107965856621</v>
      </c>
      <c r="L39" s="20" t="s">
        <v>42</v>
      </c>
      <c r="M39" s="20">
        <f>10*LOG10(10^((M35+M36)/10)+10^(M37/10))</f>
        <v>-168.36107965856621</v>
      </c>
    </row>
    <row r="40" spans="1:13" ht="30">
      <c r="A40" s="22" t="s">
        <v>55</v>
      </c>
      <c r="B40" s="20">
        <f>10*LOG10(10^((B35+B36)/10)+10^(B38/10))</f>
        <v>-166.58607314841777</v>
      </c>
      <c r="C40" s="20" t="s">
        <v>42</v>
      </c>
      <c r="D40" s="20">
        <f>10*LOG10(10^((D35+D36)/10)+10^(D38/10))</f>
        <v>-166.58607314841777</v>
      </c>
      <c r="E40" s="20" t="s">
        <v>42</v>
      </c>
      <c r="F40" s="20">
        <f>10*LOG10(10^((F35+F36)/10)+10^(F38/10))</f>
        <v>-166.58607314841777</v>
      </c>
      <c r="G40" s="20" t="s">
        <v>42</v>
      </c>
      <c r="H40" s="20">
        <f>10*LOG10(10^((H35+H36)/10)+10^(H38/10))</f>
        <v>-168.36107965856621</v>
      </c>
      <c r="I40" s="20" t="s">
        <v>42</v>
      </c>
      <c r="J40" s="20">
        <f>10*LOG10(10^((J35+J36)/10)+10^(J38/10))</f>
        <v>-168.36107965856621</v>
      </c>
      <c r="K40" s="20" t="s">
        <v>42</v>
      </c>
      <c r="L40" s="20">
        <f>10*LOG10(10^((L35+L36)/10)+10^(L38/10))</f>
        <v>-168.36107965856621</v>
      </c>
      <c r="M40" s="20" t="s">
        <v>42</v>
      </c>
    </row>
    <row r="41" spans="1:13" ht="30">
      <c r="A41" s="24" t="s">
        <v>31</v>
      </c>
      <c r="B41" s="32" t="s">
        <v>42</v>
      </c>
      <c r="C41" s="28">
        <v>180000</v>
      </c>
      <c r="D41" s="13" t="s">
        <v>42</v>
      </c>
      <c r="E41" s="13">
        <f>1*12*15*1000</f>
        <v>180000</v>
      </c>
      <c r="F41" s="13" t="s">
        <v>42</v>
      </c>
      <c r="G41" s="13">
        <f>1*12*15*1000</f>
        <v>180000</v>
      </c>
      <c r="H41" s="13" t="s">
        <v>42</v>
      </c>
      <c r="I41" s="32">
        <f>'[1]NB-IoT LL'!$D$7</f>
        <v>15000</v>
      </c>
      <c r="J41" s="27" t="s">
        <v>42</v>
      </c>
      <c r="K41" s="27">
        <f>15*1000</f>
        <v>15000</v>
      </c>
      <c r="L41" s="27" t="s">
        <v>42</v>
      </c>
      <c r="M41" s="27">
        <f>15*1000</f>
        <v>15000</v>
      </c>
    </row>
    <row r="42" spans="1:13" ht="30">
      <c r="A42" s="24" t="s">
        <v>32</v>
      </c>
      <c r="B42" s="32">
        <v>180000</v>
      </c>
      <c r="C42" s="28" t="s">
        <v>42</v>
      </c>
      <c r="D42" s="13">
        <f>1*12*15*1000</f>
        <v>180000</v>
      </c>
      <c r="E42" s="27" t="s">
        <v>42</v>
      </c>
      <c r="F42" s="13">
        <f>1*12*15*1000</f>
        <v>180000</v>
      </c>
      <c r="G42" s="27" t="s">
        <v>42</v>
      </c>
      <c r="H42" s="32">
        <f>'[1]NB-IoT LL'!$D$7</f>
        <v>15000</v>
      </c>
      <c r="I42" s="27" t="s">
        <v>42</v>
      </c>
      <c r="J42" s="13">
        <f>15*1000</f>
        <v>15000</v>
      </c>
      <c r="K42" s="27" t="s">
        <v>42</v>
      </c>
      <c r="L42" s="13">
        <f>15*1000</f>
        <v>15000</v>
      </c>
      <c r="M42" s="27" t="s">
        <v>42</v>
      </c>
    </row>
    <row r="43" spans="1:13" ht="15">
      <c r="A43" s="31" t="s">
        <v>41</v>
      </c>
      <c r="B43" s="20" t="s">
        <v>42</v>
      </c>
      <c r="C43" s="20">
        <f>C39+10*LOG10(C41)</f>
        <v>-114.0333480973847</v>
      </c>
      <c r="D43" s="20" t="s">
        <v>42</v>
      </c>
      <c r="E43" s="20">
        <f>E39+10*LOG10(E41)</f>
        <v>-114.0333480973847</v>
      </c>
      <c r="F43" s="20" t="s">
        <v>42</v>
      </c>
      <c r="G43" s="20">
        <f>G39+10*LOG10(G41)</f>
        <v>-114.0333480973847</v>
      </c>
      <c r="H43" s="20" t="s">
        <v>42</v>
      </c>
      <c r="I43" s="20">
        <f>I39+10*LOG10(I41)</f>
        <v>-126.6001670680094</v>
      </c>
      <c r="J43" s="20" t="s">
        <v>42</v>
      </c>
      <c r="K43" s="20">
        <f>K39+10*LOG10(K41)</f>
        <v>-126.6001670680094</v>
      </c>
      <c r="L43" s="20" t="s">
        <v>42</v>
      </c>
      <c r="M43" s="20">
        <f>M39+10*LOG10(M41)</f>
        <v>-126.6001670680094</v>
      </c>
    </row>
    <row r="44" spans="1:13" ht="15">
      <c r="A44" s="31" t="s">
        <v>54</v>
      </c>
      <c r="B44" s="20">
        <f>B40+10*LOG10(B42)</f>
        <v>-114.0333480973847</v>
      </c>
      <c r="C44" s="20" t="s">
        <v>42</v>
      </c>
      <c r="D44" s="20">
        <f>D40+10*LOG10(D42)</f>
        <v>-114.0333480973847</v>
      </c>
      <c r="E44" s="20" t="s">
        <v>42</v>
      </c>
      <c r="F44" s="20">
        <f>F40+10*LOG10(F42)</f>
        <v>-114.0333480973847</v>
      </c>
      <c r="G44" s="20" t="s">
        <v>42</v>
      </c>
      <c r="H44" s="20">
        <f>H40+10*LOG10(H42)</f>
        <v>-126.6001670680094</v>
      </c>
      <c r="I44" s="20" t="s">
        <v>42</v>
      </c>
      <c r="J44" s="20">
        <f>J40+10*LOG10(J42)</f>
        <v>-126.6001670680094</v>
      </c>
      <c r="K44" s="20" t="s">
        <v>42</v>
      </c>
      <c r="L44" s="20">
        <f>L40+10*LOG10(L42)</f>
        <v>-126.6001670680094</v>
      </c>
      <c r="M44" s="20" t="s">
        <v>42</v>
      </c>
    </row>
    <row r="45" spans="1:13" ht="15.75">
      <c r="A45" s="24" t="s">
        <v>15</v>
      </c>
      <c r="B45" s="29" t="s">
        <v>42</v>
      </c>
      <c r="C45" s="28">
        <v>-17.2</v>
      </c>
      <c r="D45" s="13" t="s">
        <v>42</v>
      </c>
      <c r="E45" s="27">
        <v>-16.7</v>
      </c>
      <c r="F45" s="13" t="s">
        <v>42</v>
      </c>
      <c r="G45" s="27">
        <v>-16.7</v>
      </c>
      <c r="H45" s="27" t="s">
        <v>42</v>
      </c>
      <c r="I45" s="27">
        <v>-17.899999999999999</v>
      </c>
      <c r="J45" s="27" t="s">
        <v>42</v>
      </c>
      <c r="K45" s="27">
        <v>-16</v>
      </c>
      <c r="L45" s="27" t="s">
        <v>42</v>
      </c>
      <c r="M45" s="27">
        <v>-16</v>
      </c>
    </row>
    <row r="46" spans="1:13" ht="15">
      <c r="A46" s="24" t="s">
        <v>16</v>
      </c>
      <c r="B46" s="30">
        <f>'[1]NB-IoT LL'!$B$15</f>
        <v>-16.899999999999999</v>
      </c>
      <c r="C46" s="28" t="s">
        <v>42</v>
      </c>
      <c r="D46" s="13">
        <v>-17.7</v>
      </c>
      <c r="E46" s="27" t="s">
        <v>42</v>
      </c>
      <c r="F46" s="13">
        <v>-17.7</v>
      </c>
      <c r="G46" s="27" t="s">
        <v>42</v>
      </c>
      <c r="H46" s="27">
        <v>-17.600000000000001</v>
      </c>
      <c r="I46" s="27" t="s">
        <v>42</v>
      </c>
      <c r="J46" s="27">
        <v>-16.600000000000001</v>
      </c>
      <c r="K46" s="27" t="s">
        <v>42</v>
      </c>
      <c r="L46" s="27">
        <v>-16.600000000000001</v>
      </c>
      <c r="M46" s="27" t="s">
        <v>42</v>
      </c>
    </row>
    <row r="47" spans="1:13" ht="15.75">
      <c r="A47" s="24" t="s">
        <v>17</v>
      </c>
      <c r="B47" s="29">
        <v>2</v>
      </c>
      <c r="C47" s="28">
        <v>2</v>
      </c>
      <c r="D47" s="13">
        <v>2</v>
      </c>
      <c r="E47" s="27">
        <v>2</v>
      </c>
      <c r="F47" s="13">
        <v>2</v>
      </c>
      <c r="G47" s="27">
        <v>2</v>
      </c>
      <c r="H47" s="27">
        <v>2</v>
      </c>
      <c r="I47" s="27">
        <v>2</v>
      </c>
      <c r="J47" s="27">
        <v>2</v>
      </c>
      <c r="K47" s="27">
        <v>2</v>
      </c>
      <c r="L47" s="27">
        <v>2</v>
      </c>
      <c r="M47" s="27">
        <v>2</v>
      </c>
    </row>
    <row r="48" spans="1:13" ht="15.75">
      <c r="A48" s="24" t="s">
        <v>18</v>
      </c>
      <c r="B48" s="29" t="s">
        <v>42</v>
      </c>
      <c r="C48" s="28">
        <v>0</v>
      </c>
      <c r="D48" s="13" t="s">
        <v>42</v>
      </c>
      <c r="E48" s="27">
        <v>0</v>
      </c>
      <c r="F48" s="13" t="s">
        <v>42</v>
      </c>
      <c r="G48" s="27">
        <v>0</v>
      </c>
      <c r="H48" s="27" t="s">
        <v>42</v>
      </c>
      <c r="I48" s="27">
        <v>0</v>
      </c>
      <c r="J48" s="27" t="s">
        <v>42</v>
      </c>
      <c r="K48" s="27">
        <v>0</v>
      </c>
      <c r="L48" s="27" t="s">
        <v>42</v>
      </c>
      <c r="M48" s="27">
        <v>0</v>
      </c>
    </row>
    <row r="49" spans="1:13" ht="15.75">
      <c r="A49" s="24" t="s">
        <v>19</v>
      </c>
      <c r="B49" s="29">
        <v>0</v>
      </c>
      <c r="C49" s="28" t="s">
        <v>42</v>
      </c>
      <c r="D49" s="13">
        <v>0</v>
      </c>
      <c r="E49" s="27" t="s">
        <v>42</v>
      </c>
      <c r="F49" s="13">
        <v>0</v>
      </c>
      <c r="G49" s="27" t="s">
        <v>42</v>
      </c>
      <c r="H49" s="27">
        <v>0</v>
      </c>
      <c r="I49" s="27" t="s">
        <v>42</v>
      </c>
      <c r="J49" s="13">
        <v>0</v>
      </c>
      <c r="K49" s="27" t="s">
        <v>42</v>
      </c>
      <c r="L49" s="13">
        <v>0</v>
      </c>
      <c r="M49" s="27" t="s">
        <v>42</v>
      </c>
    </row>
    <row r="50" spans="1:13" ht="30">
      <c r="A50" s="22" t="s">
        <v>20</v>
      </c>
      <c r="B50" s="20" t="s">
        <v>42</v>
      </c>
      <c r="C50" s="20">
        <f>C43+C45+C47-C48</f>
        <v>-129.23334809738469</v>
      </c>
      <c r="D50" s="20" t="s">
        <v>42</v>
      </c>
      <c r="E50" s="20">
        <f>E43+E45+E47-E48</f>
        <v>-128.73334809738469</v>
      </c>
      <c r="F50" s="20" t="s">
        <v>42</v>
      </c>
      <c r="G50" s="20">
        <f>G43+G45+G47-G48</f>
        <v>-128.73334809738469</v>
      </c>
      <c r="H50" s="20" t="s">
        <v>42</v>
      </c>
      <c r="I50" s="20">
        <f>I43+I45+I47-I48</f>
        <v>-142.5001670680094</v>
      </c>
      <c r="J50" s="20" t="s">
        <v>42</v>
      </c>
      <c r="K50" s="20">
        <f>K43+K45+K47-K48</f>
        <v>-140.6001670680094</v>
      </c>
      <c r="L50" s="20" t="s">
        <v>42</v>
      </c>
      <c r="M50" s="20">
        <f>M43+M45+M47-M48</f>
        <v>-140.6001670680094</v>
      </c>
    </row>
    <row r="51" spans="1:13" ht="30">
      <c r="A51" s="22" t="s">
        <v>21</v>
      </c>
      <c r="B51" s="20">
        <f>B44+B46+B47-B49</f>
        <v>-128.93334809738471</v>
      </c>
      <c r="C51" s="20" t="s">
        <v>42</v>
      </c>
      <c r="D51" s="20">
        <f>D44+D46+D47-D49</f>
        <v>-129.73334809738469</v>
      </c>
      <c r="E51" s="20" t="s">
        <v>42</v>
      </c>
      <c r="F51" s="20">
        <f>F44+F46+F47-F49</f>
        <v>-129.73334809738469</v>
      </c>
      <c r="G51" s="20" t="s">
        <v>42</v>
      </c>
      <c r="H51" s="20">
        <f>H44+H46+H47-H49</f>
        <v>-142.20016706800939</v>
      </c>
      <c r="I51" s="20" t="s">
        <v>42</v>
      </c>
      <c r="J51" s="20">
        <f>J44+J46+J47-J49</f>
        <v>-141.20016706800939</v>
      </c>
      <c r="K51" s="20" t="s">
        <v>42</v>
      </c>
      <c r="L51" s="20">
        <f>L44+L46+L47-L49</f>
        <v>-141.20016706800939</v>
      </c>
      <c r="M51" s="20" t="s">
        <v>42</v>
      </c>
    </row>
    <row r="52" spans="1:13" ht="30">
      <c r="A52" s="22" t="s">
        <v>53</v>
      </c>
      <c r="B52" s="20" t="s">
        <v>42</v>
      </c>
      <c r="C52" s="20">
        <f>C27+C32+C33-C50</f>
        <v>178.30544779386338</v>
      </c>
      <c r="D52" s="20" t="s">
        <v>42</v>
      </c>
      <c r="E52" s="20">
        <f>E27+E32+E33-E50</f>
        <v>177.80544779386338</v>
      </c>
      <c r="F52" s="20" t="s">
        <v>42</v>
      </c>
      <c r="G52" s="20">
        <f>G27+G32+G33-G50</f>
        <v>177.80544779386338</v>
      </c>
      <c r="H52" s="20" t="s">
        <v>42</v>
      </c>
      <c r="I52" s="20">
        <f>I27+I32+I33-I50</f>
        <v>182.53106693792884</v>
      </c>
      <c r="J52" s="20" t="s">
        <v>42</v>
      </c>
      <c r="K52" s="20">
        <f>K27+K32+K33-K50</f>
        <v>180.63106693792884</v>
      </c>
      <c r="L52" s="20" t="s">
        <v>42</v>
      </c>
      <c r="M52" s="20">
        <f>M27+M32+M33-M50</f>
        <v>180.63106693792884</v>
      </c>
    </row>
    <row r="53" spans="1:13" ht="15">
      <c r="A53" s="22" t="s">
        <v>52</v>
      </c>
      <c r="B53" s="20">
        <f>B28+B32+B33-B51</f>
        <v>178.0054477938634</v>
      </c>
      <c r="C53" s="20" t="s">
        <v>42</v>
      </c>
      <c r="D53" s="20">
        <f>D28+D32+D33-D51</f>
        <v>178.80544779386338</v>
      </c>
      <c r="E53" s="20" t="s">
        <v>42</v>
      </c>
      <c r="F53" s="20">
        <f>F28+F32+F33-F51</f>
        <v>178.80544779386338</v>
      </c>
      <c r="G53" s="20" t="s">
        <v>42</v>
      </c>
      <c r="H53" s="20">
        <f>H28+H32+H33-H51</f>
        <v>182.23106693792883</v>
      </c>
      <c r="I53" s="20" t="s">
        <v>42</v>
      </c>
      <c r="J53" s="20">
        <f>J28+J32+J33-J51</f>
        <v>181.23106693792883</v>
      </c>
      <c r="K53" s="20" t="s">
        <v>42</v>
      </c>
      <c r="L53" s="20">
        <f>L28+L32+L33-L51</f>
        <v>181.23106693792883</v>
      </c>
      <c r="M53" s="20" t="s">
        <v>42</v>
      </c>
    </row>
    <row r="54" spans="1:13">
      <c r="A54" s="19" t="s">
        <v>22</v>
      </c>
      <c r="B54" s="18"/>
      <c r="C54" s="18"/>
      <c r="D54" s="17"/>
      <c r="E54" s="17"/>
      <c r="F54" s="17"/>
      <c r="G54" s="17"/>
      <c r="H54" s="17"/>
      <c r="I54" s="17"/>
      <c r="J54" s="17"/>
      <c r="K54" s="17"/>
      <c r="L54" s="17"/>
      <c r="M54" s="17"/>
    </row>
    <row r="55" spans="1:13" ht="15">
      <c r="A55" s="24" t="s">
        <v>51</v>
      </c>
      <c r="B55" s="12">
        <v>4</v>
      </c>
      <c r="C55" s="12">
        <v>4</v>
      </c>
      <c r="D55" s="11">
        <v>6</v>
      </c>
      <c r="E55" s="11">
        <v>6</v>
      </c>
      <c r="F55" s="26">
        <v>7</v>
      </c>
      <c r="G55" s="26">
        <v>7</v>
      </c>
      <c r="H55" s="12">
        <v>4</v>
      </c>
      <c r="I55" s="12">
        <v>4</v>
      </c>
      <c r="J55" s="11">
        <v>6</v>
      </c>
      <c r="K55" s="11">
        <v>6</v>
      </c>
      <c r="L55" s="26">
        <v>7</v>
      </c>
      <c r="M55" s="26">
        <v>7</v>
      </c>
    </row>
    <row r="56" spans="1:13" ht="30">
      <c r="A56" s="24" t="s">
        <v>50</v>
      </c>
      <c r="B56" s="12" t="s">
        <v>42</v>
      </c>
      <c r="C56" s="12">
        <v>6.3</v>
      </c>
      <c r="D56" s="11" t="s">
        <v>42</v>
      </c>
      <c r="E56" s="11">
        <v>10.26</v>
      </c>
      <c r="F56" s="25" t="s">
        <v>42</v>
      </c>
      <c r="G56" s="26">
        <v>18.34</v>
      </c>
      <c r="H56" s="12" t="s">
        <v>42</v>
      </c>
      <c r="I56" s="12">
        <v>6.3</v>
      </c>
      <c r="J56" s="23" t="s">
        <v>42</v>
      </c>
      <c r="K56" s="11">
        <v>10.26</v>
      </c>
      <c r="L56" s="25" t="s">
        <v>42</v>
      </c>
      <c r="M56" s="26">
        <v>18.34</v>
      </c>
    </row>
    <row r="57" spans="1:13" ht="30">
      <c r="A57" s="24" t="s">
        <v>49</v>
      </c>
      <c r="B57" s="12">
        <v>6.3</v>
      </c>
      <c r="C57" s="12" t="s">
        <v>42</v>
      </c>
      <c r="D57" s="11">
        <v>10.26</v>
      </c>
      <c r="E57" s="11" t="s">
        <v>42</v>
      </c>
      <c r="F57" s="26">
        <v>18.34</v>
      </c>
      <c r="G57" s="25" t="s">
        <v>42</v>
      </c>
      <c r="H57" s="12">
        <v>6.3</v>
      </c>
      <c r="I57" s="12" t="s">
        <v>42</v>
      </c>
      <c r="J57" s="11">
        <v>10.26</v>
      </c>
      <c r="K57" s="23" t="s">
        <v>42</v>
      </c>
      <c r="L57" s="26">
        <v>18.34</v>
      </c>
      <c r="M57" s="25" t="s">
        <v>42</v>
      </c>
    </row>
    <row r="58" spans="1:13" ht="15">
      <c r="A58" s="24" t="s">
        <v>48</v>
      </c>
      <c r="B58" s="12">
        <v>0</v>
      </c>
      <c r="C58" s="12">
        <v>0</v>
      </c>
      <c r="D58" s="23">
        <v>0</v>
      </c>
      <c r="E58" s="23">
        <v>0</v>
      </c>
      <c r="F58" s="23">
        <v>0</v>
      </c>
      <c r="G58" s="23">
        <v>0</v>
      </c>
      <c r="H58" s="12">
        <v>0</v>
      </c>
      <c r="I58" s="12">
        <v>0</v>
      </c>
      <c r="J58" s="23">
        <v>0</v>
      </c>
      <c r="K58" s="23">
        <v>0</v>
      </c>
      <c r="L58" s="23">
        <v>0</v>
      </c>
      <c r="M58" s="23">
        <v>0</v>
      </c>
    </row>
    <row r="59" spans="1:13" ht="15">
      <c r="A59" s="24" t="s">
        <v>47</v>
      </c>
      <c r="B59" s="12">
        <v>0</v>
      </c>
      <c r="C59" s="12">
        <v>0</v>
      </c>
      <c r="D59" s="11">
        <v>0</v>
      </c>
      <c r="E59" s="11">
        <v>0</v>
      </c>
      <c r="F59" s="23">
        <f>17.75+0.5*25/3</f>
        <v>21.916666666666668</v>
      </c>
      <c r="G59" s="23">
        <f>17.75+0.5*25/3</f>
        <v>21.916666666666668</v>
      </c>
      <c r="H59" s="12">
        <v>0</v>
      </c>
      <c r="I59" s="12">
        <v>0</v>
      </c>
      <c r="J59" s="11">
        <v>0</v>
      </c>
      <c r="K59" s="11">
        <v>0</v>
      </c>
      <c r="L59" s="23">
        <f>17.75+0.5*25/3</f>
        <v>21.916666666666668</v>
      </c>
      <c r="M59" s="23">
        <f>17.75+0.5*25/3</f>
        <v>21.916666666666668</v>
      </c>
    </row>
    <row r="60" spans="1:13" ht="15">
      <c r="A60" s="24" t="s">
        <v>46</v>
      </c>
      <c r="B60" s="12">
        <v>0</v>
      </c>
      <c r="C60" s="12">
        <v>0</v>
      </c>
      <c r="D60" s="23">
        <v>0</v>
      </c>
      <c r="E60" s="23">
        <v>0</v>
      </c>
      <c r="F60" s="23">
        <v>0</v>
      </c>
      <c r="G60" s="23">
        <v>0</v>
      </c>
      <c r="H60" s="12">
        <v>0</v>
      </c>
      <c r="I60" s="12">
        <v>0</v>
      </c>
      <c r="J60" s="23">
        <v>0</v>
      </c>
      <c r="K60" s="23">
        <v>0</v>
      </c>
      <c r="L60" s="23">
        <v>0</v>
      </c>
      <c r="M60" s="23">
        <v>0</v>
      </c>
    </row>
    <row r="61" spans="1:13" ht="30">
      <c r="A61" s="22" t="s">
        <v>45</v>
      </c>
      <c r="B61" s="20" t="s">
        <v>42</v>
      </c>
      <c r="C61" s="21">
        <f>C52-C56+C58-C59+C60-C34</f>
        <v>172.00544779386337</v>
      </c>
      <c r="D61" s="20" t="s">
        <v>42</v>
      </c>
      <c r="E61" s="21">
        <f>E52-E56+E58-E59+E60-E34</f>
        <v>167.54544779386339</v>
      </c>
      <c r="F61" s="20" t="s">
        <v>42</v>
      </c>
      <c r="G61" s="21">
        <f>G52-G56+G58-G59+G60-G34</f>
        <v>137.54878112719672</v>
      </c>
      <c r="H61" s="20" t="s">
        <v>42</v>
      </c>
      <c r="I61" s="21">
        <f>I52-I56+I58-I59+I60-I34</f>
        <v>173.23106693792883</v>
      </c>
      <c r="J61" s="20" t="s">
        <v>42</v>
      </c>
      <c r="K61" s="21">
        <f>K52-K56+K58-K59+K60-K34</f>
        <v>167.37106693792884</v>
      </c>
      <c r="L61" s="20" t="s">
        <v>42</v>
      </c>
      <c r="M61" s="21">
        <f>M52-M56+M58-M59+M60-M34</f>
        <v>137.37440027126218</v>
      </c>
    </row>
    <row r="62" spans="1:13" ht="30">
      <c r="A62" s="22" t="s">
        <v>44</v>
      </c>
      <c r="B62" s="21">
        <f>B53-B57+B58-B59+B60-B34</f>
        <v>171.70544779386339</v>
      </c>
      <c r="C62" s="20" t="s">
        <v>42</v>
      </c>
      <c r="D62" s="21">
        <f>D53-D57+D58-D59+D60-D34</f>
        <v>168.54544779386339</v>
      </c>
      <c r="E62" s="20" t="s">
        <v>42</v>
      </c>
      <c r="F62" s="21">
        <f>F53-F57+F58-F59+F60-F34</f>
        <v>138.54878112719672</v>
      </c>
      <c r="G62" s="20" t="s">
        <v>42</v>
      </c>
      <c r="H62" s="21">
        <f>H53-H57+H58-H59+H60-H34</f>
        <v>172.93106693792882</v>
      </c>
      <c r="I62" s="20" t="s">
        <v>42</v>
      </c>
      <c r="J62" s="21">
        <f>J53-J57+J58-J59+J60-J34</f>
        <v>167.97106693792884</v>
      </c>
      <c r="K62" s="20" t="s">
        <v>42</v>
      </c>
      <c r="L62" s="21">
        <f>L53-L57+L58-L59+L60-L34</f>
        <v>137.97440027126217</v>
      </c>
      <c r="M62" s="20" t="s">
        <v>42</v>
      </c>
    </row>
    <row r="63" spans="1:13">
      <c r="A63" s="19" t="s">
        <v>28</v>
      </c>
      <c r="B63" s="18"/>
      <c r="C63" s="18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spans="1:13">
      <c r="A64" s="16"/>
      <c r="B64" s="15"/>
      <c r="C64" s="15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30">
      <c r="A65" s="10" t="s">
        <v>24</v>
      </c>
      <c r="B65" s="12" t="s">
        <v>42</v>
      </c>
      <c r="C65" s="13">
        <f>SQRT((10^((C61-28-20*LOG10(C$4)+9*LOG10(112^2+(C$5-C$6)^2))/40) )^2-(C$5-C$6)^2)</f>
        <v>40174.008381932588</v>
      </c>
      <c r="D65" s="11"/>
      <c r="E65" s="11">
        <f>SQRT((10^((E61-13.54-20*LOG10(E$4)+0.6*(E$6-1.5))/39.08))^2-(E5-E6)^2)</f>
        <v>10472.42338901419</v>
      </c>
      <c r="F65" s="11" t="s">
        <v>43</v>
      </c>
      <c r="G65" s="11">
        <f>SQRT((10^((G61-13.54-20*LOG10(G$4)+0.6*(G$6-1.5))/39.08))^2-(G5-G6)^2)</f>
        <v>1788.2984310429915</v>
      </c>
      <c r="H65" s="12" t="s">
        <v>42</v>
      </c>
      <c r="I65" s="13">
        <f>SQRT((10^((I61-28-20*LOG10(I$4)+9*LOG10(112^2+(I$5-I$6)^2))/40) )^2-(I$5-I$6)^2)</f>
        <v>43110.75753038426</v>
      </c>
      <c r="J65" s="11"/>
      <c r="K65" s="11">
        <f>SQRT((10^((K61-13.54-20*LOG10(K$4)+0.6*(K$6-1.5))/39.08))^2-(K5-K6)^2)</f>
        <v>10365.374993166371</v>
      </c>
      <c r="L65" s="11"/>
      <c r="M65" s="11">
        <f>SQRT((10^((M61-13.54-20*LOG10(M$4)+0.6*(M$6-1.5))/39.08))^2-(M5-M6)^2)</f>
        <v>1770.0154863222292</v>
      </c>
    </row>
    <row r="66" spans="1:13" ht="30">
      <c r="A66" s="10" t="s">
        <v>25</v>
      </c>
      <c r="B66" s="13">
        <f>SQRT((10^((B62-28-20*LOG10(B$4)+9*LOG10(112^2+(B$5-B$6)^2))/40) )^2-(B$5-B$6)^2)</f>
        <v>39486.183844923165</v>
      </c>
      <c r="C66" s="12" t="s">
        <v>42</v>
      </c>
      <c r="D66" s="11">
        <f>SQRT((10^((D62-13.54-20*LOG10(D$4)+0.6*(D$6-1.5))/39.08))^2-(D5-D6)^2)</f>
        <v>11107.999457015094</v>
      </c>
      <c r="E66" s="11" t="s">
        <v>43</v>
      </c>
      <c r="F66" s="11">
        <f>SQRT((10^((F62-13.54-20*LOG10(F$4)+0.6*(F$6-1.5))/39.08))^2-(F5-F6)^2)</f>
        <v>1896.8487388968135</v>
      </c>
      <c r="G66" s="11" t="s">
        <v>43</v>
      </c>
      <c r="H66" s="13">
        <f>SQRT((10^((H62-28-20*LOG10(H$4)+9*LOG10(112^2+(H$5-H$6)^2))/40) )^2-(H$5-H$6)^2)</f>
        <v>42372.652554409324</v>
      </c>
      <c r="I66" s="12" t="s">
        <v>42</v>
      </c>
      <c r="J66" s="11">
        <f>SQRT((10^((J62-13.54-20*LOG10(J$4)+0.6*(J$6-1.5))/39.08))^2-(J5-J6)^2)</f>
        <v>10738.366352976442</v>
      </c>
      <c r="K66" s="11" t="s">
        <v>43</v>
      </c>
      <c r="L66" s="11">
        <f>SQRT((10^((L62-13.54-20*LOG10(L$4)+0.6*(L$6-1.5))/39.08))^2-(L5-L6)^2)</f>
        <v>1833.7190668917192</v>
      </c>
      <c r="M66" s="11" t="s">
        <v>43</v>
      </c>
    </row>
    <row r="67" spans="1:13" ht="18">
      <c r="A67" s="10" t="s">
        <v>26</v>
      </c>
      <c r="B67" s="9" t="s">
        <v>42</v>
      </c>
      <c r="C67" s="9">
        <f>PI()*(C65)^2</f>
        <v>5070376446.1142178</v>
      </c>
      <c r="D67" s="9" t="s">
        <v>42</v>
      </c>
      <c r="E67" s="9">
        <f>PI()*(E65)^2</f>
        <v>344543655.09542334</v>
      </c>
      <c r="F67" s="9" t="s">
        <v>42</v>
      </c>
      <c r="G67" s="9">
        <f>PI()*(G65)^2</f>
        <v>10046848.738541245</v>
      </c>
      <c r="H67" s="9" t="s">
        <v>42</v>
      </c>
      <c r="I67" s="9">
        <f>PI()*(I65)^2</f>
        <v>5838767488.8943663</v>
      </c>
      <c r="J67" s="9" t="s">
        <v>42</v>
      </c>
      <c r="K67" s="9">
        <f>PI()*(K65)^2</f>
        <v>337535852.36407894</v>
      </c>
      <c r="L67" s="9" t="s">
        <v>42</v>
      </c>
      <c r="M67" s="9">
        <f>PI()*(M65)^2</f>
        <v>9842467.8522600569</v>
      </c>
    </row>
    <row r="68" spans="1:13" ht="18">
      <c r="A68" s="10" t="s">
        <v>27</v>
      </c>
      <c r="B68" s="9">
        <f>PI()*(B66)^2</f>
        <v>4898241563.6780443</v>
      </c>
      <c r="C68" s="9" t="s">
        <v>42</v>
      </c>
      <c r="D68" s="9">
        <f>PI()*(D66)^2</f>
        <v>387633740.86912322</v>
      </c>
      <c r="E68" s="9" t="s">
        <v>42</v>
      </c>
      <c r="F68" s="9">
        <f>PI()*(F66)^2</f>
        <v>11303560.757698059</v>
      </c>
      <c r="G68" s="9" t="s">
        <v>42</v>
      </c>
      <c r="H68" s="9">
        <f>PI()*(H66)^2</f>
        <v>5640546405.9636879</v>
      </c>
      <c r="I68" s="9" t="s">
        <v>42</v>
      </c>
      <c r="J68" s="9">
        <f>PI()*(J66)^2</f>
        <v>362264940.34858739</v>
      </c>
      <c r="K68" s="9" t="s">
        <v>42</v>
      </c>
      <c r="L68" s="9">
        <f>PI()*(L66)^2</f>
        <v>10563685.773619767</v>
      </c>
      <c r="M68" s="9" t="s">
        <v>42</v>
      </c>
    </row>
    <row r="73" spans="1:13" ht="15">
      <c r="A73" s="8"/>
      <c r="B73" s="7"/>
      <c r="C73" s="7"/>
      <c r="D73" s="6"/>
      <c r="E73" s="6"/>
      <c r="F73" s="6"/>
      <c r="G73" s="6"/>
      <c r="H73" s="6"/>
      <c r="I73" s="6"/>
      <c r="J73" s="6"/>
      <c r="K73" s="6"/>
      <c r="L73" s="6"/>
      <c r="M73" s="6"/>
    </row>
  </sheetData>
  <mergeCells count="2">
    <mergeCell ref="D1:G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NR for NTN</vt:lpstr>
      <vt:lpstr>eMTC for NTN</vt:lpstr>
      <vt:lpstr>NB-IoT for NTN</vt:lpstr>
      <vt:lpstr>(To be removed) IMT-2020 TN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(QC)</dc:creator>
  <cp:keywords>CTPClassification=CTP_IC:VisualMarkings=</cp:keywords>
  <cp:lastModifiedBy>Alberto (QC)</cp:lastModifiedBy>
  <cp:lastPrinted>2011-08-15T04:23:56Z</cp:lastPrinted>
  <dcterms:created xsi:type="dcterms:W3CDTF">2009-04-02T17:18:32Z</dcterms:created>
  <dcterms:modified xsi:type="dcterms:W3CDTF">2023-08-24T07:42:48Z</dcterms:modified>
</cp:coreProperties>
</file>