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  <sheet state="visible" name="Balancete" sheetId="2" r:id="rId5"/>
    <sheet state="visible" name="Balanço MENSAL" sheetId="3" r:id="rId6"/>
    <sheet state="visible" name="D.R MENSAL" sheetId="4" r:id="rId7"/>
    <sheet state="visible" name="Indi. MENSAL" sheetId="5" r:id="rId8"/>
    <sheet state="visible" name="Balanço TRI" sheetId="6" r:id="rId9"/>
    <sheet state="visible" name="D.R TRI" sheetId="7" r:id="rId10"/>
    <sheet state="visible" name="Indi. TRI" sheetId="8" r:id="rId11"/>
    <sheet state="visible" name="Balanço ANUAL" sheetId="9" r:id="rId12"/>
    <sheet state="visible" name="D.R ANUAL" sheetId="10" r:id="rId13"/>
    <sheet state="visible" name="Indi. Anual" sheetId="11" r:id="rId14"/>
    <sheet state="visible" name="Dashboard" sheetId="12" r:id="rId15"/>
  </sheets>
  <definedNames/>
  <calcPr/>
</workbook>
</file>

<file path=xl/sharedStrings.xml><?xml version="1.0" encoding="utf-8"?>
<sst xmlns="http://schemas.openxmlformats.org/spreadsheetml/2006/main" count="607" uniqueCount="195">
  <si>
    <t>MODO DE USO</t>
  </si>
  <si>
    <t>PARA AS CONTAS DO BALANÇO</t>
  </si>
  <si>
    <t>UTILIZAR O SALDO ACUMULADO</t>
  </si>
  <si>
    <t>PARA AS CONTAS DE RESULTADO</t>
  </si>
  <si>
    <t>UTILIZAR O SALDO DO MÊS</t>
  </si>
  <si>
    <t>PRIMAVERA (FILTRAR INICIO E FIM)</t>
  </si>
  <si>
    <t>SELECIONAR PERIODO E ACUMULADO</t>
  </si>
  <si>
    <t>ODOO (FILTRAR INICIO E FIM)</t>
  </si>
  <si>
    <t>SELECIONAR O PERIODO</t>
  </si>
  <si>
    <t>AS FOLHAS BALANÇO E D.R ANUAL</t>
  </si>
  <si>
    <t>PREENCHER OS ANOS ANTERIORES</t>
  </si>
  <si>
    <t>ATT: PREENCHER O BALANCETE, E OS CAMPOS DESCOLODIRDOS!!!</t>
  </si>
  <si>
    <t>EMARPE</t>
  </si>
  <si>
    <t>EMPRESA</t>
  </si>
  <si>
    <t>Nº DE AÇÕES/QUOTAS</t>
  </si>
  <si>
    <t>1 MEIOS FIXOS E INVESTIMENTOS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</si>
  <si>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</si>
  <si>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</si>
  <si>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</si>
  <si>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</si>
  <si>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</si>
  <si>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</si>
  <si>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</si>
  <si>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</si>
  <si>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</si>
  <si>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</si>
  <si>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</si>
  <si>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</si>
  <si>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REG</t>
  </si>
  <si>
    <t>11 Imobilizações corpóreas</t>
  </si>
  <si>
    <t>12 Imobilizações Incorpóreas</t>
  </si>
  <si>
    <t>13 Invest. em subsidiárias e associadas</t>
  </si>
  <si>
    <t>13 Outros activos financeiros</t>
  </si>
  <si>
    <t>14 Imobilizações em curso</t>
  </si>
  <si>
    <t>18 Amortizações acumuladas</t>
  </si>
  <si>
    <t>2 EXISTÊNCIAS</t>
  </si>
  <si>
    <t>21 Compras</t>
  </si>
  <si>
    <t>26 Mercadorias</t>
  </si>
  <si>
    <t>3 TERCEIROS</t>
  </si>
  <si>
    <t>31 Clientes Saldo devedor</t>
  </si>
  <si>
    <t>31 Clientes Saldo Credor</t>
  </si>
  <si>
    <t>32 Fornecedores Saldo Credor</t>
  </si>
  <si>
    <t>32 Fornecedores Saldo Devedor</t>
  </si>
  <si>
    <t>34 Estado Saldo Devedor</t>
  </si>
  <si>
    <t xml:space="preserve">34 Estado Saldo Credor </t>
  </si>
  <si>
    <t>35 Entidades participantes e participadas SD</t>
  </si>
  <si>
    <t>35 Entidades participantes e participadas SC</t>
  </si>
  <si>
    <t>36 Pessoal Saldo Credor</t>
  </si>
  <si>
    <t>36 Pessoal Saldo Devedor</t>
  </si>
  <si>
    <t>37 Outros valores a rec. e a pag. Saldo Devedor</t>
  </si>
  <si>
    <t>37 Outros valores a rec. e a pag. Saldo Credor</t>
  </si>
  <si>
    <t>4 MEIOS MONETÁRIOS</t>
  </si>
  <si>
    <t>42 Depósitos a prazo</t>
  </si>
  <si>
    <t>43 Depósitos á ordem</t>
  </si>
  <si>
    <t>45 Caixa</t>
  </si>
  <si>
    <t>48 Conta transitória</t>
  </si>
  <si>
    <t>5 CAPITAL E RESERVAS</t>
  </si>
  <si>
    <t>51 Capital</t>
  </si>
  <si>
    <t>52 Ações</t>
  </si>
  <si>
    <t>55 Reservas Legais</t>
  </si>
  <si>
    <t>57 Reservas Fins Especiais</t>
  </si>
  <si>
    <t>6 PROVEITOS E GANHOS POR NATUREZA</t>
  </si>
  <si>
    <t>61 Vendas</t>
  </si>
  <si>
    <t>62 Prestações de serviço</t>
  </si>
  <si>
    <t>63 Outros proveitos operacionais</t>
  </si>
  <si>
    <t>66 Proveitos e ganhos financeiros gerais</t>
  </si>
  <si>
    <t>68 Outros proveitos e ganhos não operacionais</t>
  </si>
  <si>
    <t>7 CUSTOS E PERDAS POR NATUREZA</t>
  </si>
  <si>
    <t>71 Custos das existencias vendidas</t>
  </si>
  <si>
    <t>72 Custos com o pessoal</t>
  </si>
  <si>
    <t>73 Amortizações de exercício</t>
  </si>
  <si>
    <t>75 Outros custos e perdas operacionais</t>
  </si>
  <si>
    <t>76 Custos e perdas financeiros gerais</t>
  </si>
  <si>
    <t>78 Outros custos e perdas não operacionais</t>
  </si>
  <si>
    <t>8 RESULTADOS</t>
  </si>
  <si>
    <t>81 Resultados transitados</t>
  </si>
  <si>
    <t>8111 Resultado do Ano</t>
  </si>
  <si>
    <t>8113 Correções de Erros Fundamentais</t>
  </si>
  <si>
    <t>82 Resultados operacionais</t>
  </si>
  <si>
    <t>83 Resultados financeiros</t>
  </si>
  <si>
    <t>85 Resultados não operacionais</t>
  </si>
  <si>
    <t>87 Imposto sobre lucros</t>
  </si>
  <si>
    <t>88 Resultados líquidos do exercícios</t>
  </si>
  <si>
    <t>Total</t>
  </si>
  <si>
    <t xml:space="preserve"> </t>
  </si>
  <si>
    <t>BALANÇO</t>
  </si>
  <si>
    <t>Entidade..................................................................</t>
  </si>
  <si>
    <t>Balanço em.............................................................</t>
  </si>
  <si>
    <t>31/12/2021</t>
  </si>
  <si>
    <t>Valores expressos em KZS</t>
  </si>
  <si>
    <t>Designação</t>
  </si>
  <si>
    <t>Notas</t>
  </si>
  <si>
    <t>SETEMRO</t>
  </si>
  <si>
    <t>Activos não correntes:</t>
  </si>
  <si>
    <t xml:space="preserve">   Imobilizações corpóreas....................................</t>
  </si>
  <si>
    <t xml:space="preserve">   Imobilizações  incorpóreas.................................</t>
  </si>
  <si>
    <t xml:space="preserve">   Investimentos em subsidiárias e associadas..</t>
  </si>
  <si>
    <t xml:space="preserve">   Outros activos financeiros....................................</t>
  </si>
  <si>
    <t xml:space="preserve">   Outros activos não correntes...............................</t>
  </si>
  <si>
    <t>Activos correntes:</t>
  </si>
  <si>
    <t xml:space="preserve">   Existências...........................................................</t>
  </si>
  <si>
    <t xml:space="preserve">   Contas a receber.................................................</t>
  </si>
  <si>
    <t xml:space="preserve">   Disponibilidades....................................................</t>
  </si>
  <si>
    <t xml:space="preserve">   Outros activos correntes..........................................</t>
  </si>
  <si>
    <t>Total do activo..............</t>
  </si>
  <si>
    <t>C A P I T A L   P R Ó P R I O</t>
  </si>
  <si>
    <t>E</t>
  </si>
  <si>
    <t xml:space="preserve">P  A  S  S  I  V  O  </t>
  </si>
  <si>
    <t>Capital próprio:</t>
  </si>
  <si>
    <t xml:space="preserve">   Capital...................................................................</t>
  </si>
  <si>
    <t xml:space="preserve">   Reservas.............................................................</t>
  </si>
  <si>
    <t xml:space="preserve">   Resultados transitados...............................................</t>
  </si>
  <si>
    <t xml:space="preserve">   Resultados do exercício.......................................</t>
  </si>
  <si>
    <t xml:space="preserve">   </t>
  </si>
  <si>
    <t>Passivo não corrente:</t>
  </si>
  <si>
    <t xml:space="preserve">   Empréstimos de médio e longo prazos ................</t>
  </si>
  <si>
    <t xml:space="preserve">   Impostos diferidos................................................</t>
  </si>
  <si>
    <t xml:space="preserve">   Provisões para pensões........................................</t>
  </si>
  <si>
    <t xml:space="preserve">   Provisões para outros riscos e encargos................</t>
  </si>
  <si>
    <t xml:space="preserve">   Outros passivos não correntes...........................</t>
  </si>
  <si>
    <t>Passivo corrente:</t>
  </si>
  <si>
    <t xml:space="preserve">   Contas a pagar..........................................................</t>
  </si>
  <si>
    <t xml:space="preserve">   Empréstimos de curto prazo.................................</t>
  </si>
  <si>
    <t xml:space="preserve">   Parte cor. dos emp. a médio e longos prazos...........</t>
  </si>
  <si>
    <t xml:space="preserve">   Outros passivos correntes..................................</t>
  </si>
  <si>
    <t>Total do capital próprio e passivo..............</t>
  </si>
  <si>
    <t>EMARPE ACCOUNTING - PRESTAÇÃO DE SERVIÇOS</t>
  </si>
  <si>
    <t>Contabilidade © Primavera BSS</t>
  </si>
  <si>
    <t>Demonstração de Resultados (POR FUNÇÃO)</t>
  </si>
  <si>
    <t>Empresa..................................................................</t>
  </si>
  <si>
    <t>Demonstração de resultados em............................</t>
  </si>
  <si>
    <t>Valores expressos em KZ</t>
  </si>
  <si>
    <t>Vendas.................................................................</t>
  </si>
  <si>
    <t>Prestações de serviços...............................</t>
  </si>
  <si>
    <t>TOTAL</t>
  </si>
  <si>
    <t>Custos das mercadorias vendidas</t>
  </si>
  <si>
    <t>MARGEM BRUTA</t>
  </si>
  <si>
    <t>Outros proveitos operacionais........................</t>
  </si>
  <si>
    <t>Custos de Distribuição</t>
  </si>
  <si>
    <t>Custos Administrativos (Pessoal)</t>
  </si>
  <si>
    <t>Outros custos e perdas operacionais...................</t>
  </si>
  <si>
    <t>Resultados operacionais (EBITDA)</t>
  </si>
  <si>
    <t>Amortizações.....................................</t>
  </si>
  <si>
    <t>Resultados operacionais (EBIT)</t>
  </si>
  <si>
    <t>Resultados financeiros...................................</t>
  </si>
  <si>
    <t>Resultados de filiais e associadas........................</t>
  </si>
  <si>
    <t>Resultados não operacionais...............................</t>
  </si>
  <si>
    <t>Resultados antes de impostos...................</t>
  </si>
  <si>
    <t>Imposto sobre os rendimentos (PROVISIONAL)</t>
  </si>
  <si>
    <t>Resultados líquidos das actividades correntes</t>
  </si>
  <si>
    <t>Resultados extraordinários.............................</t>
  </si>
  <si>
    <t xml:space="preserve"> 34</t>
  </si>
  <si>
    <t>Imposto sobre o rendimento...............................</t>
  </si>
  <si>
    <t>Resultados líquido do exercício...................</t>
  </si>
  <si>
    <t>Indicador</t>
  </si>
  <si>
    <t>Investimento</t>
  </si>
  <si>
    <t>Financiamento</t>
  </si>
  <si>
    <t xml:space="preserve">Volume de negócios </t>
  </si>
  <si>
    <t>Resultado líquido</t>
  </si>
  <si>
    <t>Fluxo de Caixa</t>
  </si>
  <si>
    <t>Autonomia Financeira</t>
  </si>
  <si>
    <t>Solvabilidade</t>
  </si>
  <si>
    <t>Endividamento</t>
  </si>
  <si>
    <t>Composição do Endividamento</t>
  </si>
  <si>
    <t>Indicadores</t>
  </si>
  <si>
    <t>Liquidez Geral</t>
  </si>
  <si>
    <t>Liquidez Reduzida</t>
  </si>
  <si>
    <t>Liquidez Imediata</t>
  </si>
  <si>
    <t>Rendibilidade dos Capitais próprios</t>
  </si>
  <si>
    <t>Rendibilidade do Activo</t>
  </si>
  <si>
    <t>Rendibilidade das Vendas</t>
  </si>
  <si>
    <t>PMR</t>
  </si>
  <si>
    <t>PMP</t>
  </si>
  <si>
    <t>Duração média de Stock</t>
  </si>
  <si>
    <t>Rotação de Stocks</t>
  </si>
  <si>
    <t>Rotação do Activo</t>
  </si>
  <si>
    <t xml:space="preserve">Valor do Capital </t>
  </si>
  <si>
    <t>Valor da Firma</t>
  </si>
  <si>
    <t>EPS</t>
  </si>
  <si>
    <t>RES</t>
  </si>
  <si>
    <t>1º TRI</t>
  </si>
  <si>
    <t>2º TRI</t>
  </si>
  <si>
    <t>3º TRI</t>
  </si>
  <si>
    <t>4º TRI</t>
  </si>
  <si>
    <t>Indicador/ano</t>
  </si>
  <si>
    <t>31/12/2019</t>
  </si>
  <si>
    <t>2021</t>
  </si>
  <si>
    <t>2020</t>
  </si>
  <si>
    <t>2019</t>
  </si>
  <si>
    <t>2018</t>
  </si>
  <si>
    <t>2017</t>
  </si>
  <si>
    <t>0</t>
  </si>
  <si>
    <t>MENSAL</t>
  </si>
  <si>
    <t>TRIMESTRAL</t>
  </si>
  <si>
    <t>ANUAL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</si>
</sst>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_-* #,##0.00_-;\-* #,##0.00_-;_-* &quot;-&quot;??_-;_-@"/>
    <numFmt numFmtId="165" formatCode="0.0000"/>
    <numFmt numFmtId="166" formatCode="_-* #,##0.0_-;\-* #,##0.0_-;_-* &quot;-&quot;??_-;_-@"/>
  </numFmts>
  <fonts count="21">
    <font>
      <sz val="11.0"/>
      <color theme="1"/>
      <name val="Arial"/>
    </font>
    <font>
      <sz val="20.0"/>
      <color theme="1"/>
      <name val="Arial"/>
    </font>
    <font/>
    <font>
      <sz val="11.0"/>
      <color theme="1"/>
      <name val="Calibri"/>
    </font>
    <font>
      <b/>
      <sz val="11.0"/>
      <color theme="1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b/>
      <sz val="11.0"/>
      <color theme="0"/>
      <name val="Arial"/>
    </font>
    <font>
      <b/>
      <sz val="13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6.0"/>
      <color theme="1"/>
      <name val="Arial"/>
    </font>
    <font>
      <b/>
      <i/>
      <sz val="11.0"/>
      <color theme="1"/>
      <name val="Arial"/>
    </font>
    <font>
      <sz val="11.0"/>
      <color rgb="FFFFFF00"/>
      <name val="Arial"/>
    </font>
    <font>
      <i/>
      <sz val="11.0"/>
      <color theme="1"/>
      <name val="Arial"/>
    </font>
    <font>
      <sz val="11.0"/>
      <color theme="0"/>
      <name val="Arial"/>
    </font>
    <font>
      <b/>
      <sz val="20.0"/>
      <color theme="1"/>
      <name val="Arial"/>
    </font>
    <font>
      <b/>
      <sz val="12.0"/>
      <color theme="0"/>
      <name val="Arial"/>
    </font>
    <font>
      <b/>
      <sz val="11.0"/>
      <color rgb="FFFFFF00"/>
      <name val="Arial"/>
    </font>
    <font>
      <sz val="12.0"/>
      <color theme="0"/>
      <name val="Arial"/>
    </font>
    <font>
      <sz val="16.0"/>
      <color theme="1"/>
      <name val="Arial"/>
    </font>
  </fonts>
  <fills count="1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1"/>
        <bgColor theme="1"/>
      </patternFill>
    </fill>
    <fill>
      <patternFill patternType="solid">
        <fgColor rgb="FF7F7F7F"/>
        <bgColor rgb="FF7F7F7F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  <fill>
      <patternFill patternType="solid">
        <fgColor rgb="FFC0C0C0"/>
        <bgColor rgb="FFC0C0C0"/>
      </patternFill>
    </fill>
    <fill>
      <patternFill patternType="solid">
        <fgColor rgb="FF2E75B5"/>
        <bgColor rgb="FF2E75B5"/>
      </patternFill>
    </fill>
    <fill>
      <patternFill patternType="solid">
        <fgColor theme="4"/>
        <bgColor theme="4"/>
      </patternFill>
    </fill>
    <fill>
      <patternFill patternType="solid">
        <fgColor rgb="FFDEEAF6"/>
        <bgColor rgb="FFDEEAF6"/>
      </patternFill>
    </fill>
    <fill>
      <patternFill patternType="solid">
        <fgColor rgb="FFC8C8C8"/>
        <bgColor rgb="FFC8C8C8"/>
      </patternFill>
    </fill>
    <fill>
      <patternFill patternType="solid">
        <fgColor rgb="FFFFE598"/>
        <bgColor rgb="FFFFE598"/>
      </patternFill>
    </fill>
  </fills>
  <borders count="78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9CC2E5"/>
      </top>
      <bottom style="thin">
        <color rgb="FF000000"/>
      </bottom>
    </border>
    <border>
      <left/>
      <right/>
      <top style="thin">
        <color rgb="FF9CC2E5"/>
      </top>
      <bottom style="thin">
        <color rgb="FF9CC2E5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medium">
        <color rgb="FF000000"/>
      </left>
      <right/>
      <top style="thin">
        <color rgb="FF9CC2E5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  <bottom style="thin">
        <color rgb="FF9CC2E5"/>
      </bottom>
    </border>
    <border>
      <left/>
      <right/>
      <top style="medium">
        <color rgb="FF000000"/>
      </top>
      <bottom style="thin">
        <color rgb="FF9CC2E5"/>
      </bottom>
    </border>
    <border>
      <left/>
      <right style="medium">
        <color rgb="FF000000"/>
      </right>
      <top style="medium">
        <color rgb="FF000000"/>
      </top>
      <bottom style="thin">
        <color rgb="FF9CC2E5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9CC2E5"/>
      </top>
      <bottom style="thin">
        <color rgb="FF9CC2E5"/>
      </bottom>
    </border>
    <border>
      <left/>
      <right style="medium">
        <color rgb="FF000000"/>
      </right>
      <top style="thin">
        <color rgb="FF9CC2E5"/>
      </top>
      <bottom style="thin">
        <color rgb="FF9CC2E5"/>
      </bottom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left"/>
    </xf>
    <xf borderId="5" fillId="0" fontId="2" numFmtId="0" xfId="0" applyBorder="1" applyFont="1"/>
    <xf borderId="6" fillId="0" fontId="2" numFmtId="0" xfId="0" applyBorder="1" applyFont="1"/>
    <xf borderId="5" fillId="0" fontId="3" numFmtId="0" xfId="0" applyBorder="1" applyFont="1"/>
    <xf borderId="7" fillId="0" fontId="3" numFmtId="0" xfId="0" applyAlignment="1" applyBorder="1" applyFont="1">
      <alignment horizontal="left"/>
    </xf>
    <xf borderId="8" fillId="0" fontId="2" numFmtId="0" xfId="0" applyBorder="1" applyFont="1"/>
    <xf borderId="0" fillId="0" fontId="3" numFmtId="0" xfId="0" applyFont="1"/>
    <xf borderId="7" fillId="0" fontId="0" numFmtId="0" xfId="0" applyAlignment="1" applyBorder="1" applyFont="1">
      <alignment horizontal="left" readingOrder="0"/>
    </xf>
    <xf borderId="1" fillId="2" fontId="4" numFmtId="0" xfId="0" applyAlignment="1" applyBorder="1" applyFill="1" applyFont="1">
      <alignment horizontal="left"/>
    </xf>
    <xf borderId="1" fillId="3" fontId="5" numFmtId="0" xfId="0" applyAlignment="1" applyBorder="1" applyFill="1" applyFont="1">
      <alignment horizontal="left" readingOrder="0"/>
    </xf>
    <xf borderId="1" fillId="4" fontId="0" numFmtId="0" xfId="0" applyAlignment="1" applyBorder="1" applyFill="1" applyFont="1">
      <alignment horizontal="center"/>
    </xf>
    <xf borderId="0" fillId="0" fontId="0" numFmtId="0" xfId="0" applyFont="1"/>
    <xf borderId="9" fillId="5" fontId="6" numFmtId="0" xfId="0" applyAlignment="1" applyBorder="1" applyFill="1" applyFont="1">
      <alignment readingOrder="0"/>
    </xf>
    <xf borderId="0" fillId="0" fontId="0" numFmtId="0" xfId="0" applyAlignment="1" applyFont="1">
      <alignment horizontal="left"/>
    </xf>
    <xf borderId="10" fillId="6" fontId="7" numFmtId="3" xfId="0" applyAlignment="1" applyBorder="1" applyFill="1" applyFont="1" applyNumberFormat="1">
      <alignment horizontal="left"/>
    </xf>
    <xf borderId="11" fillId="0" fontId="8" numFmtId="0" xfId="0" applyBorder="1" applyFont="1"/>
    <xf borderId="0" fillId="0" fontId="5" numFmtId="0" xfId="0" applyFont="1"/>
    <xf borderId="0" fillId="0" fontId="9" numFmtId="0" xfId="0" applyAlignment="1" applyFont="1">
      <alignment horizontal="left"/>
    </xf>
    <xf borderId="0" fillId="0" fontId="0" numFmtId="4" xfId="0" applyFont="1" applyNumberFormat="1"/>
    <xf borderId="12" fillId="7" fontId="0" numFmtId="0" xfId="0" applyBorder="1" applyFill="1" applyFont="1"/>
    <xf borderId="12" fillId="7" fontId="10" numFmtId="0" xfId="0" applyAlignment="1" applyBorder="1" applyFont="1">
      <alignment horizontal="left"/>
    </xf>
    <xf borderId="12" fillId="7" fontId="0" numFmtId="4" xfId="0" applyBorder="1" applyFont="1" applyNumberFormat="1"/>
    <xf borderId="12" fillId="8" fontId="0" numFmtId="4" xfId="0" applyBorder="1" applyFill="1" applyFont="1" applyNumberFormat="1"/>
    <xf borderId="0" fillId="0" fontId="10" numFmtId="0" xfId="0" applyAlignment="1" applyFont="1">
      <alignment horizontal="left"/>
    </xf>
    <xf borderId="12" fillId="7" fontId="9" numFmtId="0" xfId="0" applyAlignment="1" applyBorder="1" applyFont="1">
      <alignment horizontal="left"/>
    </xf>
    <xf borderId="0" fillId="0" fontId="0" numFmtId="0" xfId="0" applyAlignment="1" applyFont="1">
      <alignment readingOrder="0"/>
    </xf>
    <xf borderId="13" fillId="9" fontId="11" numFmtId="49" xfId="0" applyAlignment="1" applyBorder="1" applyFill="1" applyFont="1" applyNumberFormat="1">
      <alignment horizontal="center" vertical="top"/>
    </xf>
    <xf borderId="14" fillId="0" fontId="2" numFmtId="0" xfId="0" applyBorder="1" applyFont="1"/>
    <xf borderId="15" fillId="0" fontId="2" numFmtId="0" xfId="0" applyBorder="1" applyFont="1"/>
    <xf borderId="0" fillId="0" fontId="0" numFmtId="0" xfId="0" applyAlignment="1" applyFont="1">
      <alignment horizontal="left" vertical="top"/>
    </xf>
    <xf borderId="0" fillId="0" fontId="0" numFmtId="49" xfId="0" applyAlignment="1" applyFont="1" applyNumberFormat="1">
      <alignment horizontal="left" vertical="top"/>
    </xf>
    <xf borderId="0" fillId="0" fontId="0" numFmtId="49" xfId="0" applyAlignment="1" applyFont="1" applyNumberFormat="1">
      <alignment horizontal="right" vertical="top"/>
    </xf>
    <xf borderId="0" fillId="0" fontId="0" numFmtId="49" xfId="0" applyAlignment="1" applyFont="1" applyNumberFormat="1">
      <alignment vertical="top"/>
    </xf>
    <xf borderId="16" fillId="0" fontId="0" numFmtId="49" xfId="0" applyAlignment="1" applyBorder="1" applyFont="1" applyNumberFormat="1">
      <alignment horizontal="left" vertical="top"/>
    </xf>
    <xf borderId="17" fillId="9" fontId="5" numFmtId="49" xfId="0" applyAlignment="1" applyBorder="1" applyFont="1" applyNumberFormat="1">
      <alignment horizontal="center" vertical="top"/>
    </xf>
    <xf borderId="12" fillId="9" fontId="5" numFmtId="49" xfId="0" applyAlignment="1" applyBorder="1" applyFont="1" applyNumberFormat="1">
      <alignment horizontal="center" vertical="top"/>
    </xf>
    <xf borderId="18" fillId="9" fontId="5" numFmtId="49" xfId="0" applyAlignment="1" applyBorder="1" applyFont="1" applyNumberFormat="1">
      <alignment horizontal="center" vertical="top"/>
    </xf>
    <xf borderId="19" fillId="9" fontId="5" numFmtId="49" xfId="0" applyAlignment="1" applyBorder="1" applyFont="1" applyNumberFormat="1">
      <alignment horizontal="center" vertical="top"/>
    </xf>
    <xf borderId="20" fillId="9" fontId="5" numFmtId="49" xfId="0" applyAlignment="1" applyBorder="1" applyFont="1" applyNumberFormat="1">
      <alignment horizontal="center" vertical="top"/>
    </xf>
    <xf borderId="12" fillId="9" fontId="0" numFmtId="0" xfId="0" applyAlignment="1" applyBorder="1" applyFont="1">
      <alignment horizontal="left" vertical="top"/>
    </xf>
    <xf borderId="21" fillId="9" fontId="0" numFmtId="0" xfId="0" applyAlignment="1" applyBorder="1" applyFont="1">
      <alignment horizontal="center" vertical="top"/>
    </xf>
    <xf borderId="18" fillId="9" fontId="0" numFmtId="0" xfId="0" applyAlignment="1" applyBorder="1" applyFont="1">
      <alignment horizontal="center" vertical="top"/>
    </xf>
    <xf borderId="9" fillId="9" fontId="12" numFmtId="49" xfId="0" applyAlignment="1" applyBorder="1" applyFont="1" applyNumberFormat="1">
      <alignment horizontal="left" vertical="top"/>
    </xf>
    <xf borderId="10" fillId="9" fontId="0" numFmtId="0" xfId="0" applyAlignment="1" applyBorder="1" applyFont="1">
      <alignment horizontal="left" vertical="top"/>
    </xf>
    <xf borderId="22" fillId="9" fontId="13" numFmtId="0" xfId="0" applyAlignment="1" applyBorder="1" applyFont="1">
      <alignment horizontal="left" vertical="top"/>
    </xf>
    <xf borderId="10" fillId="9" fontId="13" numFmtId="0" xfId="0" applyAlignment="1" applyBorder="1" applyFont="1">
      <alignment horizontal="right" vertical="top"/>
    </xf>
    <xf borderId="23" fillId="9" fontId="13" numFmtId="0" xfId="0" applyAlignment="1" applyBorder="1" applyFont="1">
      <alignment horizontal="left" vertical="top"/>
    </xf>
    <xf borderId="7" fillId="0" fontId="0" numFmtId="0" xfId="0" applyAlignment="1" applyBorder="1" applyFont="1">
      <alignment horizontal="left" vertical="top"/>
    </xf>
    <xf borderId="24" fillId="0" fontId="0" numFmtId="0" xfId="0" applyAlignment="1" applyBorder="1" applyFont="1">
      <alignment horizontal="left" vertical="top"/>
    </xf>
    <xf borderId="25" fillId="0" fontId="0" numFmtId="0" xfId="0" applyAlignment="1" applyBorder="1" applyFont="1">
      <alignment horizontal="left" vertical="top"/>
    </xf>
    <xf borderId="24" fillId="0" fontId="0" numFmtId="49" xfId="0" applyAlignment="1" applyBorder="1" applyFont="1" applyNumberFormat="1">
      <alignment horizontal="left" vertical="top"/>
    </xf>
    <xf borderId="0" fillId="0" fontId="0" numFmtId="1" xfId="0" applyAlignment="1" applyFont="1" applyNumberFormat="1">
      <alignment horizontal="center" vertical="top"/>
    </xf>
    <xf borderId="7" fillId="0" fontId="0" numFmtId="4" xfId="0" applyAlignment="1" applyBorder="1" applyFont="1" applyNumberFormat="1">
      <alignment horizontal="right" vertical="top"/>
    </xf>
    <xf borderId="24" fillId="0" fontId="0" numFmtId="4" xfId="0" applyAlignment="1" applyBorder="1" applyFont="1" applyNumberFormat="1">
      <alignment horizontal="right" vertical="top"/>
    </xf>
    <xf borderId="7" fillId="0" fontId="5" numFmtId="4" xfId="0" applyAlignment="1" applyBorder="1" applyFont="1" applyNumberFormat="1">
      <alignment horizontal="right" vertical="top"/>
    </xf>
    <xf borderId="24" fillId="0" fontId="5" numFmtId="4" xfId="0" applyAlignment="1" applyBorder="1" applyFont="1" applyNumberFormat="1">
      <alignment horizontal="right" vertical="top"/>
    </xf>
    <xf borderId="9" fillId="9" fontId="0" numFmtId="0" xfId="0" applyAlignment="1" applyBorder="1" applyFont="1">
      <alignment horizontal="left" vertical="top"/>
    </xf>
    <xf borderId="9" fillId="9" fontId="13" numFmtId="0" xfId="0" applyAlignment="1" applyBorder="1" applyFont="1">
      <alignment horizontal="right" vertical="top"/>
    </xf>
    <xf borderId="9" fillId="9" fontId="13" numFmtId="49" xfId="0" applyAlignment="1" applyBorder="1" applyFont="1" applyNumberFormat="1">
      <alignment horizontal="right" vertical="top"/>
    </xf>
    <xf borderId="26" fillId="9" fontId="13" numFmtId="0" xfId="0" applyAlignment="1" applyBorder="1" applyFont="1">
      <alignment horizontal="right" vertical="top"/>
    </xf>
    <xf borderId="26" fillId="9" fontId="13" numFmtId="49" xfId="0" applyAlignment="1" applyBorder="1" applyFont="1" applyNumberFormat="1">
      <alignment horizontal="right" vertical="top"/>
    </xf>
    <xf borderId="7" fillId="0" fontId="0" numFmtId="0" xfId="0" applyAlignment="1" applyBorder="1" applyFont="1">
      <alignment horizontal="right" vertical="top"/>
    </xf>
    <xf borderId="24" fillId="0" fontId="0" numFmtId="0" xfId="0" applyAlignment="1" applyBorder="1" applyFont="1">
      <alignment horizontal="right" vertical="top"/>
    </xf>
    <xf borderId="7" fillId="0" fontId="0" numFmtId="1" xfId="0" applyAlignment="1" applyBorder="1" applyFont="1" applyNumberFormat="1">
      <alignment horizontal="center" vertical="top"/>
    </xf>
    <xf borderId="0" fillId="0" fontId="0" numFmtId="0" xfId="0" applyAlignment="1" applyFont="1">
      <alignment horizontal="center" vertical="top"/>
    </xf>
    <xf borderId="24" fillId="0" fontId="12" numFmtId="49" xfId="0" applyAlignment="1" applyBorder="1" applyFont="1" applyNumberFormat="1">
      <alignment horizontal="right" vertical="top"/>
    </xf>
    <xf borderId="24" fillId="0" fontId="0" numFmtId="49" xfId="0" applyAlignment="1" applyBorder="1" applyFont="1" applyNumberFormat="1">
      <alignment horizontal="right" vertical="top"/>
    </xf>
    <xf borderId="7" fillId="0" fontId="0" numFmtId="49" xfId="0" applyAlignment="1" applyBorder="1" applyFont="1" applyNumberFormat="1">
      <alignment horizontal="right" vertical="top"/>
    </xf>
    <xf borderId="17" fillId="9" fontId="0" numFmtId="0" xfId="0" applyAlignment="1" applyBorder="1" applyFont="1">
      <alignment horizontal="center" vertical="top"/>
    </xf>
    <xf borderId="27" fillId="9" fontId="0" numFmtId="0" xfId="0" applyAlignment="1" applyBorder="1" applyFont="1">
      <alignment horizontal="right" vertical="top"/>
    </xf>
    <xf borderId="17" fillId="9" fontId="0" numFmtId="0" xfId="0" applyAlignment="1" applyBorder="1" applyFont="1">
      <alignment horizontal="right" vertical="top"/>
    </xf>
    <xf borderId="21" fillId="9" fontId="0" numFmtId="0" xfId="0" applyAlignment="1" applyBorder="1" applyFont="1">
      <alignment horizontal="right" vertical="top"/>
    </xf>
    <xf borderId="18" fillId="9" fontId="0" numFmtId="49" xfId="0" applyAlignment="1" applyBorder="1" applyFont="1" applyNumberFormat="1">
      <alignment horizontal="right" vertical="top"/>
    </xf>
    <xf borderId="21" fillId="9" fontId="0" numFmtId="49" xfId="0" applyAlignment="1" applyBorder="1" applyFont="1" applyNumberFormat="1">
      <alignment horizontal="right" vertical="top"/>
    </xf>
    <xf borderId="18" fillId="9" fontId="0" numFmtId="0" xfId="0" applyAlignment="1" applyBorder="1" applyFont="1">
      <alignment horizontal="right" vertical="top"/>
    </xf>
    <xf borderId="10" fillId="9" fontId="5" numFmtId="49" xfId="0" applyAlignment="1" applyBorder="1" applyFont="1" applyNumberFormat="1">
      <alignment horizontal="center" vertical="top"/>
    </xf>
    <xf borderId="18" fillId="9" fontId="0" numFmtId="1" xfId="0" applyAlignment="1" applyBorder="1" applyFont="1" applyNumberFormat="1">
      <alignment horizontal="left" vertical="top"/>
    </xf>
    <xf borderId="10" fillId="9" fontId="0" numFmtId="0" xfId="0" applyAlignment="1" applyBorder="1" applyFont="1">
      <alignment horizontal="center" vertical="top"/>
    </xf>
    <xf borderId="28" fillId="9" fontId="0" numFmtId="0" xfId="0" applyAlignment="1" applyBorder="1" applyFont="1">
      <alignment horizontal="right" vertical="top"/>
    </xf>
    <xf borderId="10" fillId="9" fontId="0" numFmtId="0" xfId="0" applyAlignment="1" applyBorder="1" applyFont="1">
      <alignment horizontal="right" vertical="top"/>
    </xf>
    <xf borderId="25" fillId="0" fontId="0" numFmtId="1" xfId="0" applyAlignment="1" applyBorder="1" applyFont="1" applyNumberFormat="1">
      <alignment horizontal="left" vertical="top"/>
    </xf>
    <xf borderId="5" fillId="0" fontId="0" numFmtId="0" xfId="0" applyAlignment="1" applyBorder="1" applyFont="1">
      <alignment horizontal="center" vertical="top"/>
    </xf>
    <xf borderId="4" fillId="0" fontId="0" numFmtId="0" xfId="0" applyAlignment="1" applyBorder="1" applyFont="1">
      <alignment horizontal="right" vertical="top"/>
    </xf>
    <xf borderId="25" fillId="0" fontId="0" numFmtId="0" xfId="0" applyAlignment="1" applyBorder="1" applyFont="1">
      <alignment horizontal="right" vertical="top"/>
    </xf>
    <xf borderId="7" fillId="0" fontId="0" numFmtId="49" xfId="0" applyAlignment="1" applyBorder="1" applyFont="1" applyNumberFormat="1">
      <alignment horizontal="left" vertical="top"/>
    </xf>
    <xf borderId="29" fillId="0" fontId="0" numFmtId="49" xfId="0" applyAlignment="1" applyBorder="1" applyFont="1" applyNumberFormat="1">
      <alignment horizontal="left" vertical="top"/>
    </xf>
    <xf borderId="29" fillId="0" fontId="0" numFmtId="0" xfId="0" applyAlignment="1" applyBorder="1" applyFont="1">
      <alignment horizontal="left" vertical="top"/>
    </xf>
    <xf borderId="29" fillId="0" fontId="5" numFmtId="4" xfId="0" applyAlignment="1" applyBorder="1" applyFont="1" applyNumberFormat="1">
      <alignment horizontal="right" vertical="top"/>
    </xf>
    <xf borderId="30" fillId="0" fontId="5" numFmtId="4" xfId="0" applyAlignment="1" applyBorder="1" applyFont="1" applyNumberFormat="1">
      <alignment horizontal="right" vertical="top"/>
    </xf>
    <xf borderId="9" fillId="9" fontId="0" numFmtId="0" xfId="0" applyAlignment="1" applyBorder="1" applyFont="1">
      <alignment horizontal="center" vertical="top"/>
    </xf>
    <xf borderId="26" fillId="9" fontId="0" numFmtId="0" xfId="0" applyAlignment="1" applyBorder="1" applyFont="1">
      <alignment horizontal="right" vertical="top"/>
    </xf>
    <xf borderId="9" fillId="9" fontId="0" numFmtId="0" xfId="0" applyAlignment="1" applyBorder="1" applyFont="1">
      <alignment horizontal="right" vertical="top"/>
    </xf>
    <xf borderId="7" fillId="0" fontId="0" numFmtId="1" xfId="0" applyAlignment="1" applyBorder="1" applyFont="1" applyNumberFormat="1">
      <alignment horizontal="left" vertical="top"/>
    </xf>
    <xf borderId="7" fillId="0" fontId="0" numFmtId="0" xfId="0" applyAlignment="1" applyBorder="1" applyFont="1">
      <alignment horizontal="center" vertical="top"/>
    </xf>
    <xf borderId="26" fillId="9" fontId="0" numFmtId="49" xfId="0" applyAlignment="1" applyBorder="1" applyFont="1" applyNumberFormat="1">
      <alignment horizontal="right" vertical="top"/>
    </xf>
    <xf borderId="9" fillId="9" fontId="0" numFmtId="49" xfId="0" applyAlignment="1" applyBorder="1" applyFont="1" applyNumberFormat="1">
      <alignment horizontal="right" vertical="top"/>
    </xf>
    <xf borderId="7" fillId="0" fontId="12" numFmtId="49" xfId="0" applyAlignment="1" applyBorder="1" applyFont="1" applyNumberFormat="1">
      <alignment horizontal="right" vertical="top"/>
    </xf>
    <xf borderId="29" fillId="0" fontId="12" numFmtId="49" xfId="0" applyAlignment="1" applyBorder="1" applyFont="1" applyNumberFormat="1">
      <alignment horizontal="right" vertical="top"/>
    </xf>
    <xf borderId="29" fillId="0" fontId="0" numFmtId="0" xfId="0" applyAlignment="1" applyBorder="1" applyFont="1">
      <alignment horizontal="right" vertical="top"/>
    </xf>
    <xf borderId="30" fillId="0" fontId="0" numFmtId="0" xfId="0" applyAlignment="1" applyBorder="1" applyFont="1">
      <alignment horizontal="left" vertical="top"/>
    </xf>
    <xf borderId="30" fillId="0" fontId="0" numFmtId="0" xfId="0" applyAlignment="1" applyBorder="1" applyFont="1">
      <alignment horizontal="right" vertical="top"/>
    </xf>
    <xf borderId="0" fillId="0" fontId="0" numFmtId="49" xfId="0" applyAlignment="1" applyFont="1" applyNumberFormat="1">
      <alignment horizontal="center" vertical="top"/>
    </xf>
    <xf borderId="17" fillId="9" fontId="9" numFmtId="49" xfId="0" applyAlignment="1" applyBorder="1" applyFont="1" applyNumberFormat="1">
      <alignment horizontal="center" vertical="top"/>
    </xf>
    <xf borderId="27" fillId="9" fontId="9" numFmtId="49" xfId="0" applyAlignment="1" applyBorder="1" applyFont="1" applyNumberFormat="1">
      <alignment horizontal="center" vertical="top"/>
    </xf>
    <xf borderId="4" fillId="0" fontId="0" numFmtId="0" xfId="0" applyAlignment="1" applyBorder="1" applyFont="1">
      <alignment horizontal="left" vertical="top"/>
    </xf>
    <xf borderId="4" fillId="0" fontId="0" numFmtId="0" xfId="0" applyAlignment="1" applyBorder="1" applyFont="1">
      <alignment horizontal="center" vertical="top"/>
    </xf>
    <xf borderId="25" fillId="0" fontId="0" numFmtId="4" xfId="0" applyAlignment="1" applyBorder="1" applyFont="1" applyNumberFormat="1">
      <alignment horizontal="right" vertical="top"/>
    </xf>
    <xf borderId="6" fillId="0" fontId="0" numFmtId="4" xfId="0" applyAlignment="1" applyBorder="1" applyFont="1" applyNumberFormat="1">
      <alignment horizontal="right" vertical="top"/>
    </xf>
    <xf borderId="5" fillId="0" fontId="0" numFmtId="4" xfId="0" applyAlignment="1" applyBorder="1" applyFont="1" applyNumberFormat="1">
      <alignment horizontal="right" vertical="top"/>
    </xf>
    <xf borderId="24" fillId="0" fontId="12" numFmtId="4" xfId="0" applyAlignment="1" applyBorder="1" applyFont="1" applyNumberFormat="1">
      <alignment horizontal="right" vertical="top"/>
    </xf>
    <xf borderId="7" fillId="0" fontId="12" numFmtId="4" xfId="0" applyAlignment="1" applyBorder="1" applyFont="1" applyNumberFormat="1">
      <alignment horizontal="right" vertical="top"/>
    </xf>
    <xf borderId="7" fillId="0" fontId="5" numFmtId="49" xfId="0" applyAlignment="1" applyBorder="1" applyFont="1" applyNumberFormat="1">
      <alignment horizontal="right" vertical="top"/>
    </xf>
    <xf borderId="4" fillId="0" fontId="5" numFmtId="4" xfId="0" applyAlignment="1" applyBorder="1" applyFont="1" applyNumberFormat="1">
      <alignment horizontal="right" vertical="top"/>
    </xf>
    <xf borderId="9" fillId="0" fontId="5" numFmtId="4" xfId="0" applyAlignment="1" applyBorder="1" applyFont="1" applyNumberFormat="1">
      <alignment horizontal="right" vertical="top"/>
    </xf>
    <xf borderId="1" fillId="0" fontId="5" numFmtId="4" xfId="0" applyAlignment="1" applyBorder="1" applyFont="1" applyNumberFormat="1">
      <alignment horizontal="right" vertical="top"/>
    </xf>
    <xf borderId="4" fillId="0" fontId="0" numFmtId="4" xfId="0" applyAlignment="1" applyBorder="1" applyFont="1" applyNumberFormat="1">
      <alignment horizontal="right" vertical="top"/>
    </xf>
    <xf borderId="8" fillId="0" fontId="0" numFmtId="4" xfId="0" applyAlignment="1" applyBorder="1" applyFont="1" applyNumberFormat="1">
      <alignment horizontal="right" vertical="top"/>
    </xf>
    <xf borderId="0" fillId="0" fontId="0" numFmtId="4" xfId="0" applyAlignment="1" applyFont="1" applyNumberFormat="1">
      <alignment horizontal="right" vertical="top"/>
    </xf>
    <xf borderId="7" fillId="0" fontId="0" numFmtId="49" xfId="0" applyAlignment="1" applyBorder="1" applyFont="1" applyNumberFormat="1">
      <alignment horizontal="center" vertical="top"/>
    </xf>
    <xf borderId="1" fillId="0" fontId="0" numFmtId="4" xfId="0" applyAlignment="1" applyBorder="1" applyFont="1" applyNumberFormat="1">
      <alignment horizontal="right" vertical="top"/>
    </xf>
    <xf borderId="9" fillId="0" fontId="0" numFmtId="4" xfId="0" applyAlignment="1" applyBorder="1" applyFont="1" applyNumberFormat="1">
      <alignment horizontal="right" vertical="top"/>
    </xf>
    <xf borderId="30" fillId="0" fontId="0" numFmtId="4" xfId="0" applyAlignment="1" applyBorder="1" applyFont="1" applyNumberFormat="1">
      <alignment horizontal="right" vertical="top"/>
    </xf>
    <xf borderId="7" fillId="0" fontId="12" numFmtId="49" xfId="0" applyAlignment="1" applyBorder="1" applyFont="1" applyNumberFormat="1">
      <alignment horizontal="left" vertical="top"/>
    </xf>
    <xf borderId="29" fillId="0" fontId="0" numFmtId="4" xfId="0" applyAlignment="1" applyBorder="1" applyFont="1" applyNumberFormat="1">
      <alignment horizontal="right" vertical="top"/>
    </xf>
    <xf borderId="31" fillId="0" fontId="0" numFmtId="4" xfId="0" applyAlignment="1" applyBorder="1" applyFont="1" applyNumberFormat="1">
      <alignment horizontal="right" vertical="top"/>
    </xf>
    <xf borderId="16" fillId="0" fontId="0" numFmtId="4" xfId="0" applyAlignment="1" applyBorder="1" applyFont="1" applyNumberFormat="1">
      <alignment horizontal="right" vertical="top"/>
    </xf>
    <xf borderId="7" fillId="0" fontId="5" numFmtId="49" xfId="0" applyAlignment="1" applyBorder="1" applyFont="1" applyNumberFormat="1">
      <alignment horizontal="left" vertical="top"/>
    </xf>
    <xf borderId="29" fillId="0" fontId="14" numFmtId="49" xfId="0" applyAlignment="1" applyBorder="1" applyFont="1" applyNumberFormat="1">
      <alignment horizontal="right" vertical="top"/>
    </xf>
    <xf borderId="29" fillId="0" fontId="0" numFmtId="0" xfId="0" applyAlignment="1" applyBorder="1" applyFont="1">
      <alignment horizontal="center" vertical="top"/>
    </xf>
    <xf borderId="5" fillId="0" fontId="0" numFmtId="49" xfId="0" applyAlignment="1" applyBorder="1" applyFont="1" applyNumberFormat="1">
      <alignment horizontal="center" vertical="top"/>
    </xf>
    <xf borderId="0" fillId="0" fontId="5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0" fillId="0" fontId="0" numFmtId="0" xfId="0" applyAlignment="1" applyFont="1">
      <alignment horizontal="center"/>
    </xf>
    <xf borderId="32" fillId="10" fontId="7" numFmtId="0" xfId="0" applyBorder="1" applyFill="1" applyFont="1"/>
    <xf borderId="33" fillId="10" fontId="7" numFmtId="0" xfId="0" applyAlignment="1" applyBorder="1" applyFont="1">
      <alignment horizontal="center"/>
    </xf>
    <xf borderId="34" fillId="10" fontId="7" numFmtId="0" xfId="0" applyAlignment="1" applyBorder="1" applyFont="1">
      <alignment horizontal="center"/>
    </xf>
    <xf borderId="35" fillId="0" fontId="5" numFmtId="0" xfId="0" applyBorder="1" applyFont="1"/>
    <xf borderId="36" fillId="0" fontId="5" numFmtId="0" xfId="0" applyBorder="1" applyFont="1"/>
    <xf borderId="37" fillId="0" fontId="0" numFmtId="164" xfId="0" applyAlignment="1" applyBorder="1" applyFont="1" applyNumberFormat="1">
      <alignment horizontal="center"/>
    </xf>
    <xf borderId="38" fillId="0" fontId="5" numFmtId="0" xfId="0" applyBorder="1" applyFont="1"/>
    <xf borderId="39" fillId="0" fontId="0" numFmtId="164" xfId="0" applyAlignment="1" applyBorder="1" applyFont="1" applyNumberFormat="1">
      <alignment horizontal="center"/>
    </xf>
    <xf borderId="32" fillId="0" fontId="5" numFmtId="0" xfId="0" applyBorder="1" applyFont="1"/>
    <xf borderId="33" fillId="0" fontId="0" numFmtId="164" xfId="0" applyAlignment="1" applyBorder="1" applyFont="1" applyNumberFormat="1">
      <alignment horizontal="center"/>
    </xf>
    <xf borderId="32" fillId="11" fontId="7" numFmtId="0" xfId="0" applyBorder="1" applyFill="1" applyFont="1"/>
    <xf borderId="33" fillId="11" fontId="7" numFmtId="0" xfId="0" applyAlignment="1" applyBorder="1" applyFont="1">
      <alignment horizontal="center"/>
    </xf>
    <xf borderId="40" fillId="12" fontId="5" numFmtId="0" xfId="0" applyBorder="1" applyFill="1" applyFont="1"/>
    <xf borderId="41" fillId="12" fontId="0" numFmtId="9" xfId="0" applyAlignment="1" applyBorder="1" applyFont="1" applyNumberFormat="1">
      <alignment horizontal="center"/>
    </xf>
    <xf borderId="37" fillId="0" fontId="0" numFmtId="9" xfId="0" applyAlignment="1" applyBorder="1" applyFont="1" applyNumberFormat="1">
      <alignment horizontal="center"/>
    </xf>
    <xf borderId="36" fillId="12" fontId="5" numFmtId="0" xfId="0" applyBorder="1" applyFont="1"/>
    <xf borderId="37" fillId="12" fontId="0" numFmtId="9" xfId="0" applyAlignment="1" applyBorder="1" applyFont="1" applyNumberFormat="1">
      <alignment horizontal="center"/>
    </xf>
    <xf borderId="42" fillId="0" fontId="5" numFmtId="0" xfId="0" applyBorder="1" applyFont="1"/>
    <xf borderId="43" fillId="0" fontId="0" numFmtId="9" xfId="0" applyAlignment="1" applyBorder="1" applyFont="1" applyNumberFormat="1">
      <alignment horizontal="center"/>
    </xf>
    <xf borderId="44" fillId="11" fontId="7" numFmtId="0" xfId="0" applyBorder="1" applyFont="1"/>
    <xf borderId="45" fillId="11" fontId="7" numFmtId="0" xfId="0" applyAlignment="1" applyBorder="1" applyFont="1">
      <alignment horizontal="center"/>
    </xf>
    <xf borderId="45" fillId="11" fontId="7" numFmtId="0" xfId="0" applyAlignment="1" applyBorder="1" applyFont="1">
      <alignment horizontal="center"/>
    </xf>
    <xf borderId="46" fillId="12" fontId="5" numFmtId="0" xfId="0" applyBorder="1" applyFont="1"/>
    <xf borderId="37" fillId="12" fontId="0" numFmtId="9" xfId="0" applyAlignment="1" applyBorder="1" applyFont="1" applyNumberFormat="1">
      <alignment horizontal="center"/>
    </xf>
    <xf borderId="47" fillId="0" fontId="5" numFmtId="0" xfId="0" applyBorder="1" applyFont="1"/>
    <xf borderId="37" fillId="0" fontId="0" numFmtId="9" xfId="0" applyAlignment="1" applyBorder="1" applyFont="1" applyNumberFormat="1">
      <alignment horizontal="center"/>
    </xf>
    <xf borderId="48" fillId="12" fontId="5" numFmtId="0" xfId="0" applyBorder="1" applyFont="1"/>
    <xf borderId="49" fillId="12" fontId="0" numFmtId="9" xfId="0" applyAlignment="1" applyBorder="1" applyFont="1" applyNumberFormat="1">
      <alignment horizontal="center"/>
    </xf>
    <xf borderId="49" fillId="12" fontId="0" numFmtId="9" xfId="0" applyAlignment="1" applyBorder="1" applyFont="1" applyNumberFormat="1">
      <alignment horizontal="center"/>
    </xf>
    <xf borderId="50" fillId="11" fontId="7" numFmtId="0" xfId="0" applyBorder="1" applyFont="1"/>
    <xf borderId="51" fillId="11" fontId="7" numFmtId="0" xfId="0" applyAlignment="1" applyBorder="1" applyFont="1">
      <alignment horizontal="center"/>
    </xf>
    <xf borderId="42" fillId="12" fontId="5" numFmtId="0" xfId="0" applyBorder="1" applyFont="1"/>
    <xf borderId="43" fillId="12" fontId="0" numFmtId="9" xfId="0" applyAlignment="1" applyBorder="1" applyFont="1" applyNumberFormat="1">
      <alignment horizontal="center"/>
    </xf>
    <xf borderId="0" fillId="0" fontId="0" numFmtId="165" xfId="0" applyAlignment="1" applyFont="1" applyNumberFormat="1">
      <alignment horizontal="center"/>
    </xf>
    <xf borderId="50" fillId="0" fontId="5" numFmtId="0" xfId="0" applyBorder="1" applyFont="1"/>
    <xf borderId="51" fillId="0" fontId="5" numFmtId="0" xfId="0" applyAlignment="1" applyBorder="1" applyFont="1">
      <alignment horizontal="center"/>
    </xf>
    <xf borderId="51" fillId="0" fontId="5" numFmtId="0" xfId="0" applyAlignment="1" applyBorder="1" applyFont="1">
      <alignment horizontal="center"/>
    </xf>
    <xf borderId="36" fillId="0" fontId="5" numFmtId="0" xfId="0" applyBorder="1" applyFont="1"/>
    <xf borderId="37" fillId="0" fontId="0" numFmtId="164" xfId="0" applyAlignment="1" applyBorder="1" applyFont="1" applyNumberFormat="1">
      <alignment horizontal="center"/>
    </xf>
    <xf borderId="42" fillId="0" fontId="5" numFmtId="0" xfId="0" applyBorder="1" applyFont="1"/>
    <xf borderId="43" fillId="0" fontId="0" numFmtId="164" xfId="0" applyAlignment="1" applyBorder="1" applyFont="1" applyNumberFormat="1">
      <alignment horizontal="center"/>
    </xf>
    <xf borderId="43" fillId="0" fontId="0" numFmtId="164" xfId="0" applyAlignment="1" applyBorder="1" applyFont="1" applyNumberFormat="1">
      <alignment horizontal="center"/>
    </xf>
    <xf borderId="51" fillId="11" fontId="15" numFmtId="0" xfId="0" applyAlignment="1" applyBorder="1" applyFont="1">
      <alignment horizontal="center"/>
    </xf>
    <xf borderId="36" fillId="13" fontId="5" numFmtId="0" xfId="0" applyBorder="1" applyFill="1" applyFont="1"/>
    <xf borderId="37" fillId="13" fontId="0" numFmtId="4" xfId="0" applyAlignment="1" applyBorder="1" applyFont="1" applyNumberFormat="1">
      <alignment horizontal="right"/>
    </xf>
    <xf borderId="36" fillId="14" fontId="5" numFmtId="0" xfId="0" applyBorder="1" applyFill="1" applyFont="1"/>
    <xf borderId="37" fillId="14" fontId="0" numFmtId="4" xfId="0" applyAlignment="1" applyBorder="1" applyFont="1" applyNumberFormat="1">
      <alignment horizontal="right"/>
    </xf>
    <xf borderId="42" fillId="14" fontId="5" numFmtId="0" xfId="0" applyBorder="1" applyFont="1"/>
    <xf borderId="43" fillId="14" fontId="0" numFmtId="4" xfId="0" applyAlignment="1" applyBorder="1" applyFont="1" applyNumberFormat="1">
      <alignment horizontal="right"/>
    </xf>
    <xf borderId="21" fillId="9" fontId="5" numFmtId="49" xfId="0" applyAlignment="1" applyBorder="1" applyFont="1" applyNumberFormat="1">
      <alignment horizontal="center" vertical="top"/>
    </xf>
    <xf borderId="27" fillId="9" fontId="5" numFmtId="49" xfId="0" applyAlignment="1" applyBorder="1" applyFont="1" applyNumberFormat="1">
      <alignment horizontal="center" vertical="top"/>
    </xf>
    <xf borderId="9" fillId="9" fontId="5" numFmtId="49" xfId="0" applyAlignment="1" applyBorder="1" applyFont="1" applyNumberFormat="1">
      <alignment horizontal="left" vertical="top"/>
    </xf>
    <xf borderId="22" fillId="9" fontId="0" numFmtId="0" xfId="0" applyAlignment="1" applyBorder="1" applyFont="1">
      <alignment horizontal="left" vertical="top"/>
    </xf>
    <xf borderId="28" fillId="9" fontId="5" numFmtId="49" xfId="0" applyAlignment="1" applyBorder="1" applyFont="1" applyNumberFormat="1">
      <alignment horizontal="center" vertical="center"/>
    </xf>
    <xf borderId="10" fillId="9" fontId="5" numFmtId="49" xfId="0" applyAlignment="1" applyBorder="1" applyFont="1" applyNumberFormat="1">
      <alignment horizontal="center" vertical="center"/>
    </xf>
    <xf borderId="18" fillId="9" fontId="13" numFmtId="0" xfId="0" applyAlignment="1" applyBorder="1" applyFont="1">
      <alignment horizontal="right" vertical="top"/>
    </xf>
    <xf borderId="18" fillId="9" fontId="13" numFmtId="49" xfId="0" applyAlignment="1" applyBorder="1" applyFont="1" applyNumberFormat="1">
      <alignment horizontal="right" vertical="top"/>
    </xf>
    <xf borderId="30" fillId="0" fontId="0" numFmtId="49" xfId="0" applyAlignment="1" applyBorder="1" applyFont="1" applyNumberFormat="1">
      <alignment horizontal="right" vertical="top"/>
    </xf>
    <xf borderId="25" fillId="0" fontId="0" numFmtId="49" xfId="0" applyAlignment="1" applyBorder="1" applyFont="1" applyNumberFormat="1">
      <alignment horizontal="right" vertical="top"/>
    </xf>
    <xf borderId="9" fillId="9" fontId="9" numFmtId="49" xfId="0" applyAlignment="1" applyBorder="1" applyFont="1" applyNumberFormat="1">
      <alignment horizontal="center" vertical="top"/>
    </xf>
    <xf borderId="6" fillId="0" fontId="0" numFmtId="0" xfId="0" applyAlignment="1" applyBorder="1" applyFont="1">
      <alignment horizontal="right" vertical="top"/>
    </xf>
    <xf borderId="8" fillId="0" fontId="0" numFmtId="0" xfId="0" applyAlignment="1" applyBorder="1" applyFont="1">
      <alignment horizontal="right" vertical="top"/>
    </xf>
    <xf borderId="0" fillId="0" fontId="0" numFmtId="0" xfId="0" applyAlignment="1" applyFont="1">
      <alignment horizontal="right" vertical="top"/>
    </xf>
    <xf borderId="8" fillId="0" fontId="0" numFmtId="49" xfId="0" applyAlignment="1" applyBorder="1" applyFont="1" applyNumberFormat="1">
      <alignment horizontal="right" vertical="top"/>
    </xf>
    <xf borderId="31" fillId="0" fontId="0" numFmtId="0" xfId="0" applyAlignment="1" applyBorder="1" applyFont="1">
      <alignment horizontal="right" vertical="top"/>
    </xf>
    <xf borderId="29" fillId="0" fontId="0" numFmtId="49" xfId="0" applyAlignment="1" applyBorder="1" applyFont="1" applyNumberFormat="1">
      <alignment horizontal="right" vertical="top"/>
    </xf>
    <xf borderId="31" fillId="0" fontId="0" numFmtId="49" xfId="0" applyAlignment="1" applyBorder="1" applyFont="1" applyNumberFormat="1">
      <alignment horizontal="right" vertical="top"/>
    </xf>
    <xf borderId="0" fillId="0" fontId="16" numFmtId="0" xfId="0" applyAlignment="1" applyFont="1">
      <alignment horizontal="center"/>
    </xf>
    <xf borderId="32" fillId="10" fontId="17" numFmtId="0" xfId="0" applyBorder="1" applyFont="1"/>
    <xf borderId="33" fillId="10" fontId="17" numFmtId="0" xfId="0" applyAlignment="1" applyBorder="1" applyFont="1">
      <alignment horizontal="center"/>
    </xf>
    <xf borderId="34" fillId="10" fontId="17" numFmtId="0" xfId="0" applyAlignment="1" applyBorder="1" applyFont="1">
      <alignment horizontal="center"/>
    </xf>
    <xf borderId="52" fillId="0" fontId="9" numFmtId="0" xfId="0" applyBorder="1" applyFont="1"/>
    <xf borderId="4" fillId="0" fontId="10" numFmtId="164" xfId="0" applyAlignment="1" applyBorder="1" applyFont="1" applyNumberFormat="1">
      <alignment horizontal="center"/>
    </xf>
    <xf borderId="5" fillId="0" fontId="10" numFmtId="164" xfId="0" applyAlignment="1" applyBorder="1" applyFont="1" applyNumberFormat="1">
      <alignment horizontal="center"/>
    </xf>
    <xf borderId="6" fillId="0" fontId="10" numFmtId="164" xfId="0" applyAlignment="1" applyBorder="1" applyFont="1" applyNumberFormat="1">
      <alignment horizontal="center"/>
    </xf>
    <xf borderId="53" fillId="0" fontId="9" numFmtId="0" xfId="0" applyBorder="1" applyFont="1"/>
    <xf borderId="36" fillId="0" fontId="10" numFmtId="164" xfId="0" applyAlignment="1" applyBorder="1" applyFont="1" applyNumberFormat="1">
      <alignment horizontal="center"/>
    </xf>
    <xf borderId="37" fillId="0" fontId="10" numFmtId="164" xfId="0" applyAlignment="1" applyBorder="1" applyFont="1" applyNumberFormat="1">
      <alignment horizontal="center"/>
    </xf>
    <xf borderId="54" fillId="0" fontId="10" numFmtId="164" xfId="0" applyAlignment="1" applyBorder="1" applyFont="1" applyNumberFormat="1">
      <alignment horizontal="center"/>
    </xf>
    <xf borderId="55" fillId="0" fontId="9" numFmtId="0" xfId="0" applyBorder="1" applyFont="1"/>
    <xf borderId="38" fillId="0" fontId="10" numFmtId="164" xfId="0" applyAlignment="1" applyBorder="1" applyFont="1" applyNumberFormat="1">
      <alignment horizontal="center"/>
    </xf>
    <xf borderId="39" fillId="0" fontId="10" numFmtId="164" xfId="0" applyAlignment="1" applyBorder="1" applyFont="1" applyNumberFormat="1">
      <alignment horizontal="center"/>
    </xf>
    <xf borderId="56" fillId="0" fontId="10" numFmtId="164" xfId="0" applyAlignment="1" applyBorder="1" applyFont="1" applyNumberFormat="1">
      <alignment horizontal="center"/>
    </xf>
    <xf borderId="1" fillId="0" fontId="5" numFmtId="0" xfId="0" applyBorder="1" applyFont="1"/>
    <xf borderId="32" fillId="0" fontId="10" numFmtId="164" xfId="0" applyAlignment="1" applyBorder="1" applyFont="1" applyNumberFormat="1">
      <alignment horizontal="center"/>
    </xf>
    <xf borderId="33" fillId="0" fontId="10" numFmtId="164" xfId="0" applyAlignment="1" applyBorder="1" applyFont="1" applyNumberFormat="1">
      <alignment horizontal="center"/>
    </xf>
    <xf borderId="34" fillId="0" fontId="10" numFmtId="164" xfId="0" applyAlignment="1" applyBorder="1" applyFont="1" applyNumberFormat="1">
      <alignment horizontal="center"/>
    </xf>
    <xf borderId="0" fillId="0" fontId="10" numFmtId="164" xfId="0" applyAlignment="1" applyFont="1" applyNumberFormat="1">
      <alignment horizontal="center"/>
    </xf>
    <xf borderId="0" fillId="0" fontId="10" numFmtId="0" xfId="0" applyAlignment="1" applyFont="1">
      <alignment horizontal="center"/>
    </xf>
    <xf borderId="32" fillId="11" fontId="17" numFmtId="0" xfId="0" applyBorder="1" applyFont="1"/>
    <xf borderId="57" fillId="10" fontId="17" numFmtId="0" xfId="0" applyAlignment="1" applyBorder="1" applyFont="1">
      <alignment horizontal="center"/>
    </xf>
    <xf borderId="58" fillId="12" fontId="9" numFmtId="0" xfId="0" applyBorder="1" applyFont="1"/>
    <xf borderId="59" fillId="12" fontId="10" numFmtId="9" xfId="0" applyAlignment="1" applyBorder="1" applyFont="1" applyNumberFormat="1">
      <alignment horizontal="center"/>
    </xf>
    <xf borderId="60" fillId="12" fontId="10" numFmtId="9" xfId="0" applyAlignment="1" applyBorder="1" applyFont="1" applyNumberFormat="1">
      <alignment horizontal="center"/>
    </xf>
    <xf borderId="61" fillId="12" fontId="10" numFmtId="9" xfId="0" applyAlignment="1" applyBorder="1" applyFont="1" applyNumberFormat="1">
      <alignment horizontal="center"/>
    </xf>
    <xf borderId="36" fillId="0" fontId="10" numFmtId="9" xfId="0" applyAlignment="1" applyBorder="1" applyFont="1" applyNumberFormat="1">
      <alignment horizontal="center"/>
    </xf>
    <xf borderId="37" fillId="0" fontId="10" numFmtId="9" xfId="0" applyAlignment="1" applyBorder="1" applyFont="1" applyNumberFormat="1">
      <alignment horizontal="center"/>
    </xf>
    <xf borderId="54" fillId="0" fontId="10" numFmtId="9" xfId="0" applyAlignment="1" applyBorder="1" applyFont="1" applyNumberFormat="1">
      <alignment horizontal="center"/>
    </xf>
    <xf borderId="62" fillId="12" fontId="9" numFmtId="0" xfId="0" applyBorder="1" applyFont="1"/>
    <xf borderId="36" fillId="12" fontId="10" numFmtId="9" xfId="0" applyAlignment="1" applyBorder="1" applyFont="1" applyNumberFormat="1">
      <alignment horizontal="center"/>
    </xf>
    <xf borderId="37" fillId="12" fontId="10" numFmtId="9" xfId="0" applyAlignment="1" applyBorder="1" applyFont="1" applyNumberFormat="1">
      <alignment horizontal="center"/>
    </xf>
    <xf borderId="54" fillId="12" fontId="10" numFmtId="9" xfId="0" applyAlignment="1" applyBorder="1" applyFont="1" applyNumberFormat="1">
      <alignment horizontal="center"/>
    </xf>
    <xf borderId="63" fillId="0" fontId="9" numFmtId="0" xfId="0" applyBorder="1" applyFont="1"/>
    <xf borderId="42" fillId="0" fontId="10" numFmtId="9" xfId="0" applyAlignment="1" applyBorder="1" applyFont="1" applyNumberFormat="1">
      <alignment horizontal="center"/>
    </xf>
    <xf borderId="43" fillId="0" fontId="10" numFmtId="9" xfId="0" applyAlignment="1" applyBorder="1" applyFont="1" applyNumberFormat="1">
      <alignment horizontal="center"/>
    </xf>
    <xf borderId="64" fillId="0" fontId="10" numFmtId="9" xfId="0" applyAlignment="1" applyBorder="1" applyFont="1" applyNumberFormat="1">
      <alignment horizontal="center"/>
    </xf>
    <xf borderId="44" fillId="11" fontId="17" numFmtId="0" xfId="0" applyBorder="1" applyFont="1"/>
    <xf borderId="65" fillId="11" fontId="17" numFmtId="0" xfId="0" applyAlignment="1" applyBorder="1" applyFont="1">
      <alignment horizontal="center"/>
    </xf>
    <xf borderId="66" fillId="11" fontId="17" numFmtId="0" xfId="0" applyAlignment="1" applyBorder="1" applyFont="1">
      <alignment horizontal="center"/>
    </xf>
    <xf borderId="9" fillId="11" fontId="17" numFmtId="0" xfId="0" applyAlignment="1" applyBorder="1" applyFont="1">
      <alignment horizontal="center"/>
    </xf>
    <xf borderId="67" fillId="12" fontId="9" numFmtId="0" xfId="0" applyBorder="1" applyFont="1"/>
    <xf borderId="50" fillId="12" fontId="10" numFmtId="9" xfId="0" applyAlignment="1" applyBorder="1" applyFont="1" applyNumberFormat="1">
      <alignment horizontal="center"/>
    </xf>
    <xf borderId="51" fillId="12" fontId="10" numFmtId="9" xfId="0" applyAlignment="1" applyBorder="1" applyFont="1" applyNumberFormat="1">
      <alignment horizontal="center"/>
    </xf>
    <xf borderId="68" fillId="12" fontId="10" numFmtId="9" xfId="0" applyAlignment="1" applyBorder="1" applyFont="1" applyNumberFormat="1">
      <alignment horizontal="center"/>
    </xf>
    <xf borderId="69" fillId="0" fontId="9" numFmtId="0" xfId="0" applyBorder="1" applyFont="1"/>
    <xf borderId="36" fillId="0" fontId="10" numFmtId="9" xfId="0" applyAlignment="1" applyBorder="1" applyFont="1" applyNumberFormat="1">
      <alignment horizontal="center"/>
    </xf>
    <xf borderId="37" fillId="0" fontId="10" numFmtId="9" xfId="0" applyAlignment="1" applyBorder="1" applyFont="1" applyNumberFormat="1">
      <alignment horizontal="center"/>
    </xf>
    <xf borderId="70" fillId="12" fontId="9" numFmtId="0" xfId="0" applyBorder="1" applyFont="1"/>
    <xf borderId="42" fillId="12" fontId="10" numFmtId="9" xfId="0" applyAlignment="1" applyBorder="1" applyFont="1" applyNumberFormat="1">
      <alignment horizontal="center"/>
    </xf>
    <xf borderId="43" fillId="12" fontId="10" numFmtId="9" xfId="0" applyAlignment="1" applyBorder="1" applyFont="1" applyNumberFormat="1">
      <alignment horizontal="center"/>
    </xf>
    <xf borderId="64" fillId="12" fontId="10" numFmtId="9" xfId="0" applyAlignment="1" applyBorder="1" applyFont="1" applyNumberFormat="1">
      <alignment horizontal="center"/>
    </xf>
    <xf borderId="50" fillId="11" fontId="17" numFmtId="0" xfId="0" applyBorder="1" applyFont="1"/>
    <xf borderId="51" fillId="11" fontId="17" numFmtId="0" xfId="0" applyAlignment="1" applyBorder="1" applyFont="1">
      <alignment horizontal="center"/>
    </xf>
    <xf borderId="36" fillId="12" fontId="9" numFmtId="0" xfId="0" applyBorder="1" applyFont="1"/>
    <xf borderId="36" fillId="0" fontId="9" numFmtId="0" xfId="0" applyBorder="1" applyFont="1"/>
    <xf borderId="42" fillId="12" fontId="9" numFmtId="0" xfId="0" applyBorder="1" applyFont="1"/>
    <xf borderId="43" fillId="12" fontId="10" numFmtId="9" xfId="0" applyAlignment="1" applyBorder="1" applyFont="1" applyNumberFormat="1">
      <alignment horizontal="center"/>
    </xf>
    <xf borderId="0" fillId="0" fontId="10" numFmtId="165" xfId="0" applyAlignment="1" applyFont="1" applyNumberFormat="1">
      <alignment horizontal="center"/>
    </xf>
    <xf borderId="50" fillId="0" fontId="9" numFmtId="0" xfId="0" applyBorder="1" applyFont="1"/>
    <xf borderId="51" fillId="0" fontId="9" numFmtId="0" xfId="0" applyAlignment="1" applyBorder="1" applyFont="1">
      <alignment horizontal="center"/>
    </xf>
    <xf borderId="51" fillId="0" fontId="9" numFmtId="0" xfId="0" applyAlignment="1" applyBorder="1" applyFont="1">
      <alignment horizontal="center"/>
    </xf>
    <xf borderId="36" fillId="0" fontId="9" numFmtId="0" xfId="0" applyBorder="1" applyFont="1"/>
    <xf borderId="37" fillId="0" fontId="10" numFmtId="164" xfId="0" applyAlignment="1" applyBorder="1" applyFont="1" applyNumberFormat="1">
      <alignment horizontal="center"/>
    </xf>
    <xf borderId="42" fillId="0" fontId="9" numFmtId="0" xfId="0" applyBorder="1" applyFont="1"/>
    <xf borderId="43" fillId="0" fontId="10" numFmtId="164" xfId="0" applyAlignment="1" applyBorder="1" applyFont="1" applyNumberFormat="1">
      <alignment horizontal="center"/>
    </xf>
    <xf borderId="43" fillId="0" fontId="10" numFmtId="164" xfId="0" applyAlignment="1" applyBorder="1" applyFont="1" applyNumberFormat="1">
      <alignment horizontal="center"/>
    </xf>
    <xf borderId="50" fillId="11" fontId="9" numFmtId="0" xfId="0" applyBorder="1" applyFont="1"/>
    <xf borderId="51" fillId="11" fontId="10" numFmtId="0" xfId="0" applyAlignment="1" applyBorder="1" applyFont="1">
      <alignment horizontal="center"/>
    </xf>
    <xf borderId="36" fillId="13" fontId="9" numFmtId="0" xfId="0" applyBorder="1" applyFont="1"/>
    <xf borderId="37" fillId="13" fontId="10" numFmtId="4" xfId="0" applyAlignment="1" applyBorder="1" applyFont="1" applyNumberFormat="1">
      <alignment horizontal="right"/>
    </xf>
    <xf borderId="36" fillId="14" fontId="9" numFmtId="0" xfId="0" applyBorder="1" applyFont="1"/>
    <xf borderId="37" fillId="14" fontId="10" numFmtId="4" xfId="0" applyAlignment="1" applyBorder="1" applyFont="1" applyNumberFormat="1">
      <alignment horizontal="right"/>
    </xf>
    <xf borderId="42" fillId="14" fontId="9" numFmtId="0" xfId="0" applyBorder="1" applyFont="1"/>
    <xf borderId="43" fillId="14" fontId="10" numFmtId="4" xfId="0" applyAlignment="1" applyBorder="1" applyFont="1" applyNumberFormat="1">
      <alignment horizontal="right"/>
    </xf>
    <xf borderId="12" fillId="9" fontId="5" numFmtId="0" xfId="0" applyAlignment="1" applyBorder="1" applyFont="1">
      <alignment horizontal="left" vertical="top"/>
    </xf>
    <xf borderId="21" fillId="9" fontId="5" numFmtId="0" xfId="0" applyAlignment="1" applyBorder="1" applyFont="1">
      <alignment horizontal="center" vertical="center"/>
    </xf>
    <xf borderId="10" fillId="9" fontId="5" numFmtId="0" xfId="0" applyAlignment="1" applyBorder="1" applyFont="1">
      <alignment horizontal="left" vertical="top"/>
    </xf>
    <xf borderId="22" fillId="9" fontId="18" numFmtId="0" xfId="0" applyAlignment="1" applyBorder="1" applyFont="1">
      <alignment horizontal="left" vertical="top"/>
    </xf>
    <xf borderId="10" fillId="9" fontId="18" numFmtId="0" xfId="0" applyAlignment="1" applyBorder="1" applyFont="1">
      <alignment horizontal="right" vertical="top"/>
    </xf>
    <xf borderId="7" fillId="0" fontId="0" numFmtId="4" xfId="0" applyAlignment="1" applyBorder="1" applyFont="1" applyNumberFormat="1">
      <alignment horizontal="right" vertical="center"/>
    </xf>
    <xf borderId="24" fillId="0" fontId="0" numFmtId="4" xfId="0" applyAlignment="1" applyBorder="1" applyFont="1" applyNumberFormat="1">
      <alignment horizontal="right" vertical="center"/>
    </xf>
    <xf borderId="7" fillId="0" fontId="5" numFmtId="4" xfId="0" applyAlignment="1" applyBorder="1" applyFont="1" applyNumberFormat="1">
      <alignment horizontal="right" vertical="center"/>
    </xf>
    <xf borderId="9" fillId="9" fontId="13" numFmtId="4" xfId="0" applyAlignment="1" applyBorder="1" applyFont="1" applyNumberFormat="1">
      <alignment horizontal="right" vertical="center"/>
    </xf>
    <xf borderId="27" fillId="9" fontId="0" numFmtId="4" xfId="0" applyAlignment="1" applyBorder="1" applyFont="1" applyNumberFormat="1">
      <alignment horizontal="right" vertical="center"/>
    </xf>
    <xf borderId="17" fillId="9" fontId="0" numFmtId="4" xfId="0" applyAlignment="1" applyBorder="1" applyFont="1" applyNumberFormat="1">
      <alignment horizontal="right" vertical="center"/>
    </xf>
    <xf borderId="21" fillId="9" fontId="0" numFmtId="4" xfId="0" applyAlignment="1" applyBorder="1" applyFont="1" applyNumberFormat="1">
      <alignment horizontal="right" vertical="center"/>
    </xf>
    <xf borderId="18" fillId="9" fontId="0" numFmtId="4" xfId="0" applyAlignment="1" applyBorder="1" applyFont="1" applyNumberFormat="1">
      <alignment horizontal="right" vertical="center"/>
    </xf>
    <xf borderId="28" fillId="9" fontId="0" numFmtId="4" xfId="0" applyAlignment="1" applyBorder="1" applyFont="1" applyNumberFormat="1">
      <alignment horizontal="right" vertical="center"/>
    </xf>
    <xf borderId="10" fillId="9" fontId="0" numFmtId="4" xfId="0" applyAlignment="1" applyBorder="1" applyFont="1" applyNumberFormat="1">
      <alignment horizontal="right" vertical="center"/>
    </xf>
    <xf borderId="4" fillId="0" fontId="0" numFmtId="4" xfId="0" applyAlignment="1" applyBorder="1" applyFont="1" applyNumberFormat="1">
      <alignment horizontal="right" vertical="center"/>
    </xf>
    <xf borderId="25" fillId="0" fontId="0" numFmtId="4" xfId="0" applyAlignment="1" applyBorder="1" applyFont="1" applyNumberFormat="1">
      <alignment horizontal="right" vertical="center"/>
    </xf>
    <xf borderId="29" fillId="0" fontId="5" numFmtId="4" xfId="0" applyAlignment="1" applyBorder="1" applyFont="1" applyNumberFormat="1">
      <alignment horizontal="right" vertical="center"/>
    </xf>
    <xf borderId="26" fillId="9" fontId="0" numFmtId="4" xfId="0" applyAlignment="1" applyBorder="1" applyFont="1" applyNumberFormat="1">
      <alignment horizontal="right" vertical="center"/>
    </xf>
    <xf borderId="9" fillId="9" fontId="0" numFmtId="4" xfId="0" applyAlignment="1" applyBorder="1" applyFont="1" applyNumberFormat="1">
      <alignment horizontal="right" vertical="center"/>
    </xf>
    <xf borderId="29" fillId="0" fontId="0" numFmtId="4" xfId="0" applyAlignment="1" applyBorder="1" applyFont="1" applyNumberFormat="1">
      <alignment horizontal="right" vertical="center"/>
    </xf>
    <xf borderId="30" fillId="0" fontId="0" numFmtId="4" xfId="0" applyAlignment="1" applyBorder="1" applyFont="1" applyNumberFormat="1">
      <alignment horizontal="right" vertical="center"/>
    </xf>
    <xf borderId="5" fillId="0" fontId="0" numFmtId="0" xfId="0" applyAlignment="1" applyBorder="1" applyFont="1">
      <alignment horizontal="right" vertical="top"/>
    </xf>
    <xf borderId="16" fillId="0" fontId="0" numFmtId="49" xfId="0" applyAlignment="1" applyBorder="1" applyFont="1" applyNumberFormat="1">
      <alignment horizontal="right" vertical="top"/>
    </xf>
    <xf borderId="26" fillId="11" fontId="17" numFmtId="0" xfId="0" applyBorder="1" applyFont="1"/>
    <xf borderId="32" fillId="11" fontId="17" numFmtId="0" xfId="0" applyAlignment="1" applyBorder="1" applyFont="1">
      <alignment horizontal="center"/>
    </xf>
    <xf borderId="33" fillId="11" fontId="17" numFmtId="0" xfId="0" applyAlignment="1" applyBorder="1" applyFont="1">
      <alignment horizontal="center"/>
    </xf>
    <xf borderId="34" fillId="11" fontId="17" numFmtId="0" xfId="0" applyAlignment="1" applyBorder="1" applyFont="1">
      <alignment horizontal="center"/>
    </xf>
    <xf borderId="7" fillId="0" fontId="10" numFmtId="164" xfId="0" applyAlignment="1" applyBorder="1" applyFont="1" applyNumberFormat="1">
      <alignment horizontal="center"/>
    </xf>
    <xf borderId="8" fillId="0" fontId="10" numFmtId="164" xfId="0" applyAlignment="1" applyBorder="1" applyFont="1" applyNumberFormat="1">
      <alignment horizontal="center"/>
    </xf>
    <xf borderId="9" fillId="0" fontId="10" numFmtId="164" xfId="0" applyAlignment="1" applyBorder="1" applyFont="1" applyNumberFormat="1">
      <alignment horizontal="center"/>
    </xf>
    <xf borderId="71" fillId="11" fontId="17" numFmtId="0" xfId="0" applyAlignment="1" applyBorder="1" applyFont="1">
      <alignment horizontal="center"/>
    </xf>
    <xf borderId="68" fillId="11" fontId="17" numFmtId="0" xfId="0" applyAlignment="1" applyBorder="1" applyFont="1">
      <alignment horizontal="center"/>
    </xf>
    <xf borderId="72" fillId="12" fontId="10" numFmtId="9" xfId="0" applyAlignment="1" applyBorder="1" applyFont="1" applyNumberFormat="1">
      <alignment horizontal="center"/>
    </xf>
    <xf borderId="41" fillId="12" fontId="10" numFmtId="9" xfId="0" applyAlignment="1" applyBorder="1" applyFont="1" applyNumberFormat="1">
      <alignment horizontal="center"/>
    </xf>
    <xf borderId="73" fillId="12" fontId="10" numFmtId="9" xfId="0" applyAlignment="1" applyBorder="1" applyFont="1" applyNumberFormat="1">
      <alignment horizontal="center"/>
    </xf>
    <xf borderId="50" fillId="11" fontId="17" numFmtId="0" xfId="0" applyBorder="1" applyFont="1"/>
    <xf borderId="74" fillId="11" fontId="17" numFmtId="0" xfId="0" applyAlignment="1" applyBorder="1" applyFont="1">
      <alignment horizontal="center"/>
    </xf>
    <xf borderId="75" fillId="11" fontId="17" numFmtId="0" xfId="0" applyAlignment="1" applyBorder="1" applyFont="1">
      <alignment horizontal="center"/>
    </xf>
    <xf borderId="74" fillId="11" fontId="17" numFmtId="0" xfId="0" applyAlignment="1" applyBorder="1" applyFont="1">
      <alignment horizontal="center"/>
    </xf>
    <xf borderId="76" fillId="11" fontId="17" numFmtId="0" xfId="0" applyAlignment="1" applyBorder="1" applyFont="1">
      <alignment horizontal="center"/>
    </xf>
    <xf borderId="62" fillId="12" fontId="9" numFmtId="0" xfId="0" applyBorder="1" applyFont="1"/>
    <xf borderId="51" fillId="12" fontId="10" numFmtId="9" xfId="0" applyAlignment="1" applyBorder="1" applyFont="1" applyNumberFormat="1">
      <alignment horizontal="center"/>
    </xf>
    <xf borderId="53" fillId="0" fontId="9" numFmtId="0" xfId="0" applyBorder="1" applyFont="1"/>
    <xf borderId="77" fillId="12" fontId="9" numFmtId="0" xfId="0" applyBorder="1" applyFont="1"/>
    <xf borderId="68" fillId="11" fontId="17" numFmtId="1" xfId="0" applyAlignment="1" applyBorder="1" applyFont="1" applyNumberFormat="1">
      <alignment horizontal="center"/>
    </xf>
    <xf borderId="33" fillId="11" fontId="9" numFmtId="1" xfId="0" applyAlignment="1" applyBorder="1" applyFont="1" applyNumberFormat="1">
      <alignment horizontal="center"/>
    </xf>
    <xf borderId="34" fillId="11" fontId="17" numFmtId="1" xfId="0" applyAlignment="1" applyBorder="1" applyFont="1" applyNumberFormat="1">
      <alignment horizontal="center"/>
    </xf>
    <xf borderId="37" fillId="0" fontId="10" numFmtId="166" xfId="0" applyAlignment="1" applyBorder="1" applyFont="1" applyNumberFormat="1">
      <alignment horizontal="center"/>
    </xf>
    <xf borderId="37" fillId="12" fontId="10" numFmtId="166" xfId="0" applyAlignment="1" applyBorder="1" applyFont="1" applyNumberFormat="1">
      <alignment horizontal="center"/>
    </xf>
    <xf borderId="54" fillId="12" fontId="10" numFmtId="166" xfId="0" applyAlignment="1" applyBorder="1" applyFont="1" applyNumberFormat="1">
      <alignment horizontal="center"/>
    </xf>
    <xf borderId="37" fillId="0" fontId="10" numFmtId="166" xfId="0" applyAlignment="1" applyBorder="1" applyFont="1" applyNumberFormat="1">
      <alignment horizontal="center"/>
    </xf>
    <xf borderId="54" fillId="0" fontId="10" numFmtId="166" xfId="0" applyAlignment="1" applyBorder="1" applyFont="1" applyNumberFormat="1">
      <alignment horizontal="center"/>
    </xf>
    <xf borderId="43" fillId="0" fontId="10" numFmtId="166" xfId="0" applyAlignment="1" applyBorder="1" applyFont="1" applyNumberFormat="1">
      <alignment horizontal="center"/>
    </xf>
    <xf borderId="43" fillId="12" fontId="10" numFmtId="166" xfId="0" applyAlignment="1" applyBorder="1" applyFont="1" applyNumberFormat="1">
      <alignment horizontal="center"/>
    </xf>
    <xf borderId="64" fillId="12" fontId="10" numFmtId="166" xfId="0" applyAlignment="1" applyBorder="1" applyFont="1" applyNumberFormat="1">
      <alignment horizontal="center"/>
    </xf>
    <xf borderId="74" fillId="11" fontId="19" numFmtId="0" xfId="0" applyAlignment="1" applyBorder="1" applyFont="1">
      <alignment horizontal="center"/>
    </xf>
    <xf borderId="76" fillId="11" fontId="19" numFmtId="0" xfId="0" applyAlignment="1" applyBorder="1" applyFont="1">
      <alignment horizontal="center"/>
    </xf>
    <xf borderId="62" fillId="13" fontId="9" numFmtId="0" xfId="0" applyBorder="1" applyFont="1"/>
    <xf borderId="50" fillId="13" fontId="10" numFmtId="4" xfId="0" applyAlignment="1" applyBorder="1" applyFont="1" applyNumberFormat="1">
      <alignment horizontal="right"/>
    </xf>
    <xf borderId="36" fillId="13" fontId="10" numFmtId="4" xfId="0" applyAlignment="1" applyBorder="1" applyFont="1" applyNumberFormat="1">
      <alignment horizontal="right"/>
    </xf>
    <xf borderId="62" fillId="14" fontId="9" numFmtId="0" xfId="0" applyBorder="1" applyFont="1"/>
    <xf borderId="36" fillId="14" fontId="10" numFmtId="4" xfId="0" applyAlignment="1" applyBorder="1" applyFont="1" applyNumberFormat="1">
      <alignment horizontal="right"/>
    </xf>
    <xf borderId="77" fillId="14" fontId="9" numFmtId="0" xfId="0" applyBorder="1" applyFont="1"/>
    <xf borderId="42" fillId="14" fontId="10" numFmtId="4" xfId="0" applyAlignment="1" applyBorder="1" applyFont="1" applyNumberFormat="1">
      <alignment horizontal="right"/>
    </xf>
    <xf borderId="0" fillId="0" fontId="20" numFmtId="0" xfId="0" applyAlignment="1" applyFont="1">
      <alignment horizontal="center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DADADA"/>
          <bgColor rgb="FFDADADA"/>
        </patternFill>
      </fill>
      <border/>
    </dxf>
    <dxf>
      <font/>
      <fill>
        <patternFill patternType="solid">
          <fgColor rgb="FFECECEC"/>
          <bgColor rgb="FFECECEC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6">
    <tableStyle count="3" pivot="0" name="Indi. MENSAL-style">
      <tableStyleElement dxfId="1" type="headerRow"/>
      <tableStyleElement dxfId="2" type="firstRowStripe"/>
      <tableStyleElement dxfId="3" type="secondRowStripe"/>
    </tableStyle>
    <tableStyle count="3" pivot="0" name="Indi. MENSAL-style 2">
      <tableStyleElement dxfId="4" type="headerRow"/>
      <tableStyleElement dxfId="5" type="firstRowStripe"/>
      <tableStyleElement dxfId="5" type="secondRowStripe"/>
    </tableStyle>
    <tableStyle count="3" pivot="0" name="Indi. TRI-style">
      <tableStyleElement dxfId="1" type="headerRow"/>
      <tableStyleElement dxfId="2" type="firstRowStripe"/>
      <tableStyleElement dxfId="3" type="secondRowStripe"/>
    </tableStyle>
    <tableStyle count="3" pivot="0" name="Indi. TRI-style 2">
      <tableStyleElement dxfId="4" type="headerRow"/>
      <tableStyleElement dxfId="5" type="firstRowStripe"/>
      <tableStyleElement dxfId="5" type="secondRowStripe"/>
    </tableStyle>
    <tableStyle count="3" pivot="0" name="Indi. Anual-style">
      <tableStyleElement dxfId="1" type="headerRow"/>
      <tableStyleElement dxfId="2" type="firstRowStripe"/>
      <tableStyleElement dxfId="3" type="secondRowStripe"/>
    </tableStyle>
    <tableStyle count="3" pivot="0" name="Indi. Anual-style 2">
      <tableStyleElement dxfId="4" type="headerRow"/>
      <tableStyleElement dxfId="5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INVESTIMENTO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MENSAL'!$C$5:$N$5</c:f>
              <c:numCache/>
            </c:numRef>
          </c:val>
        </c:ser>
        <c:ser>
          <c:idx val="1"/>
          <c:order val="1"/>
          <c:tx>
            <c:v>VOL. DE NEGÓCIO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MENSAL'!$C$7:$N$7</c:f>
              <c:numCache/>
            </c:numRef>
          </c:val>
        </c:ser>
        <c:ser>
          <c:idx val="2"/>
          <c:order val="2"/>
          <c:tx>
            <c:v>FLUXO DE CAIXA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MENSAL'!$C$9:$N$9</c:f>
              <c:numCache/>
            </c:numRef>
          </c:val>
        </c:ser>
        <c:axId val="1214207618"/>
        <c:axId val="761143137"/>
      </c:barChart>
      <c:catAx>
        <c:axId val="12142076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1143137"/>
      </c:catAx>
      <c:valAx>
        <c:axId val="761143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42076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AUTO. FINANCEIRA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TRI'!$C$14:$F$14</c:f>
              <c:numCache/>
            </c:numRef>
          </c:val>
        </c:ser>
        <c:ser>
          <c:idx val="1"/>
          <c:order val="1"/>
          <c:tx>
            <c:v>SOLVABILIDADE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TRI'!$C$15:$F$15</c:f>
              <c:numCache/>
            </c:numRef>
          </c:val>
        </c:ser>
        <c:ser>
          <c:idx val="2"/>
          <c:order val="2"/>
          <c:tx>
            <c:v>ENDIVIDAMENTO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TRI'!$C$16:$F$16</c:f>
              <c:numCache/>
            </c:numRef>
          </c:val>
        </c:ser>
        <c:axId val="814584552"/>
        <c:axId val="1877435717"/>
      </c:barChart>
      <c:catAx>
        <c:axId val="81458455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7435717"/>
      </c:catAx>
      <c:valAx>
        <c:axId val="18774357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4584552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LÍQ. GERAL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TRI'!$C$22:$F$22</c:f>
              <c:numCache/>
            </c:numRef>
          </c:val>
        </c:ser>
        <c:ser>
          <c:idx val="1"/>
          <c:order val="1"/>
          <c:tx>
            <c:v>LÍQ. REDUZIDA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TRI'!$C$23:$F$23</c:f>
              <c:numCache/>
            </c:numRef>
          </c:val>
        </c:ser>
        <c:ser>
          <c:idx val="2"/>
          <c:order val="2"/>
          <c:tx>
            <c:v>LÍQ. IMEDIATA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TRI'!$C$24:$F$24</c:f>
              <c:numCache/>
            </c:numRef>
          </c:val>
        </c:ser>
        <c:axId val="279129939"/>
        <c:axId val="1197678931"/>
      </c:barChart>
      <c:catAx>
        <c:axId val="2791299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7678931"/>
      </c:catAx>
      <c:valAx>
        <c:axId val="11976789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912993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REND. DOS CP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TRI'!$C$29:$F$29</c:f>
              <c:numCache/>
            </c:numRef>
          </c:val>
        </c:ser>
        <c:ser>
          <c:idx val="1"/>
          <c:order val="1"/>
          <c:tx>
            <c:v>REND. ACTIVOS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TRI'!$C$30:$F$30</c:f>
              <c:numCache/>
            </c:numRef>
          </c:val>
        </c:ser>
        <c:ser>
          <c:idx val="2"/>
          <c:order val="2"/>
          <c:tx>
            <c:v>REND. VENDAS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TRI'!$C$31:$F$31</c:f>
              <c:numCache/>
            </c:numRef>
          </c:val>
        </c:ser>
        <c:axId val="1863506611"/>
        <c:axId val="626352187"/>
      </c:barChart>
      <c:catAx>
        <c:axId val="18635066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6352187"/>
      </c:catAx>
      <c:valAx>
        <c:axId val="6263521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63506611"/>
      </c:valAx>
    </c:plotArea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VALOR DO CAPITAL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'Indi. TRI'!$C$45:$F$45</c:f>
              <c:numCache/>
            </c:numRef>
          </c:val>
          <c:smooth val="0"/>
        </c:ser>
        <c:ser>
          <c:idx val="1"/>
          <c:order val="1"/>
          <c:tx>
            <c:v>VALOR DA FIRMA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'Indi. TRI'!$C$46:$F$46</c:f>
              <c:numCache/>
            </c:numRef>
          </c:val>
          <c:smooth val="0"/>
        </c:ser>
        <c:axId val="2092829528"/>
        <c:axId val="570518880"/>
      </c:lineChart>
      <c:catAx>
        <c:axId val="209282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0518880"/>
      </c:catAx>
      <c:valAx>
        <c:axId val="570518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2829528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LUCRO POR AÇÃO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TRI'!$C$47:$F$47</c:f>
              <c:numCache/>
            </c:numRef>
          </c:val>
        </c:ser>
        <c:ser>
          <c:idx val="1"/>
          <c:order val="1"/>
          <c:tx>
            <c:v>LUCRO POR AÇÃO ACUMULADO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TRI'!$C$48:$F$48</c:f>
              <c:numCache/>
            </c:numRef>
          </c:val>
        </c:ser>
        <c:axId val="148868652"/>
        <c:axId val="405392437"/>
      </c:barChart>
      <c:catAx>
        <c:axId val="1488686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5392437"/>
      </c:catAx>
      <c:valAx>
        <c:axId val="40539243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6865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INVESTIMENTO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Anual'!$C$5:$G$5</c:f>
              <c:numCache/>
            </c:numRef>
          </c:val>
        </c:ser>
        <c:ser>
          <c:idx val="1"/>
          <c:order val="1"/>
          <c:tx>
            <c:v>VOL. DE NEGÓCIO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Anual'!$C$7:$G$7</c:f>
              <c:numCache/>
            </c:numRef>
          </c:val>
        </c:ser>
        <c:ser>
          <c:idx val="2"/>
          <c:order val="2"/>
          <c:tx>
            <c:v>FLUXO DE CAIXA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Anual'!$C$9:$G$9</c:f>
              <c:numCache/>
            </c:numRef>
          </c:val>
        </c:ser>
        <c:axId val="1101702686"/>
        <c:axId val="1622317609"/>
      </c:barChart>
      <c:catAx>
        <c:axId val="11017026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2317609"/>
      </c:catAx>
      <c:valAx>
        <c:axId val="1622317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17026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FINANCIAMENTO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Anual'!$C$6:$G$6</c:f>
              <c:numCache/>
            </c:numRef>
          </c:val>
        </c:ser>
        <c:ser>
          <c:idx val="1"/>
          <c:order val="1"/>
          <c:tx>
            <c:v>RES. LÍQUIDO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Anual'!$C$8:$G$8</c:f>
              <c:numCache/>
            </c:numRef>
          </c:val>
        </c:ser>
        <c:axId val="916763783"/>
        <c:axId val="2039268134"/>
      </c:barChart>
      <c:catAx>
        <c:axId val="916763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9268134"/>
      </c:catAx>
      <c:valAx>
        <c:axId val="2039268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67637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AUTO. FINANCEIRA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Anual'!$C$14:$G$14</c:f>
              <c:numCache/>
            </c:numRef>
          </c:val>
        </c:ser>
        <c:ser>
          <c:idx val="1"/>
          <c:order val="1"/>
          <c:tx>
            <c:v>SOLVABILIDADE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Anual'!$C$15:$G$15</c:f>
              <c:numCache/>
            </c:numRef>
          </c:val>
        </c:ser>
        <c:ser>
          <c:idx val="2"/>
          <c:order val="2"/>
          <c:tx>
            <c:v>ENDIVIDAMENTO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Anual'!$C$16:$G$16</c:f>
              <c:numCache/>
            </c:numRef>
          </c:val>
        </c:ser>
        <c:axId val="669337328"/>
        <c:axId val="1800844947"/>
      </c:barChart>
      <c:catAx>
        <c:axId val="66933732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0844947"/>
      </c:catAx>
      <c:valAx>
        <c:axId val="1800844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9337328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LÍQ. GERAL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Anual'!$C$22:$G$22</c:f>
              <c:numCache/>
            </c:numRef>
          </c:val>
        </c:ser>
        <c:ser>
          <c:idx val="1"/>
          <c:order val="1"/>
          <c:tx>
            <c:v>LÍQ. REDUZIDA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Anual'!$C$23:$G$23</c:f>
              <c:numCache/>
            </c:numRef>
          </c:val>
        </c:ser>
        <c:ser>
          <c:idx val="2"/>
          <c:order val="2"/>
          <c:tx>
            <c:v>LÍQ. IMEDIATA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Anual'!$C$24:$G$24</c:f>
              <c:numCache/>
            </c:numRef>
          </c:val>
        </c:ser>
        <c:axId val="1368407186"/>
        <c:axId val="1321668399"/>
      </c:barChart>
      <c:catAx>
        <c:axId val="13684071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1668399"/>
      </c:catAx>
      <c:valAx>
        <c:axId val="132166839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40718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REND. DOS CP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Anual'!$C$29:$G$29</c:f>
              <c:numCache/>
            </c:numRef>
          </c:val>
        </c:ser>
        <c:ser>
          <c:idx val="1"/>
          <c:order val="1"/>
          <c:tx>
            <c:v>REND. ACTIVOS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Anual'!$C$30:$G$30</c:f>
              <c:numCache/>
            </c:numRef>
          </c:val>
        </c:ser>
        <c:ser>
          <c:idx val="2"/>
          <c:order val="2"/>
          <c:tx>
            <c:v>REND. VENDAS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Anual'!$C$31:$G$31</c:f>
              <c:numCache/>
            </c:numRef>
          </c:val>
        </c:ser>
        <c:axId val="1051449025"/>
        <c:axId val="1023842954"/>
      </c:barChart>
      <c:catAx>
        <c:axId val="10514490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42954"/>
      </c:catAx>
      <c:valAx>
        <c:axId val="1023842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1449025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FINANCIAMENTO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MENSAL'!$C$6:$N$6</c:f>
              <c:numCache/>
            </c:numRef>
          </c:val>
        </c:ser>
        <c:ser>
          <c:idx val="1"/>
          <c:order val="1"/>
          <c:tx>
            <c:v>RES. LÍQUIDO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MENSAL'!$C$8:$N$8</c:f>
              <c:numCache/>
            </c:numRef>
          </c:val>
        </c:ser>
        <c:axId val="525056184"/>
        <c:axId val="1233884203"/>
      </c:barChart>
      <c:catAx>
        <c:axId val="52505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3884203"/>
      </c:catAx>
      <c:valAx>
        <c:axId val="1233884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50561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VALOR DO CAPITAL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'Indi. Anual'!$C$45:$G$45</c:f>
              <c:numCache/>
            </c:numRef>
          </c:val>
          <c:smooth val="0"/>
        </c:ser>
        <c:ser>
          <c:idx val="1"/>
          <c:order val="1"/>
          <c:tx>
            <c:v>VALOR DA FIRMA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'Indi. Anual'!$C$46:$G$46</c:f>
              <c:numCache/>
            </c:numRef>
          </c:val>
          <c:smooth val="0"/>
        </c:ser>
        <c:axId val="235616082"/>
        <c:axId val="1943710493"/>
      </c:lineChart>
      <c:catAx>
        <c:axId val="2356160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3710493"/>
      </c:catAx>
      <c:valAx>
        <c:axId val="1943710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5616082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LUCRO POR AÇÃO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Anual'!$C$47:$G$47</c:f>
              <c:numCache/>
            </c:numRef>
          </c:val>
        </c:ser>
        <c:ser>
          <c:idx val="1"/>
          <c:order val="1"/>
          <c:tx>
            <c:v>LUCRO POR AÇÃO ACUMULADO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Anual'!$C$48:$G$48</c:f>
              <c:numCache/>
            </c:numRef>
          </c:val>
        </c:ser>
        <c:axId val="455338645"/>
        <c:axId val="1045524506"/>
      </c:barChart>
      <c:catAx>
        <c:axId val="4553386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5524506"/>
      </c:catAx>
      <c:valAx>
        <c:axId val="104552450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5338645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AUTO. FINANCEIRA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MENSAL'!$C$14:$N$14</c:f>
              <c:numCache/>
            </c:numRef>
          </c:val>
        </c:ser>
        <c:ser>
          <c:idx val="1"/>
          <c:order val="1"/>
          <c:tx>
            <c:v>SOLVABILIDADE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MENSAL'!$C$15:$N$15</c:f>
              <c:numCache/>
            </c:numRef>
          </c:val>
        </c:ser>
        <c:ser>
          <c:idx val="2"/>
          <c:order val="2"/>
          <c:tx>
            <c:v>ENDIVIDAMENTO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MENSAL'!$C$16:$N$16</c:f>
              <c:numCache/>
            </c:numRef>
          </c:val>
        </c:ser>
        <c:axId val="84949947"/>
        <c:axId val="271655343"/>
      </c:barChart>
      <c:catAx>
        <c:axId val="8494994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1655343"/>
      </c:catAx>
      <c:valAx>
        <c:axId val="2716553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949947"/>
        <c:crosses val="max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LÍQ. GERAL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MENSAL'!$C$22:$N$22</c:f>
              <c:numCache/>
            </c:numRef>
          </c:val>
        </c:ser>
        <c:ser>
          <c:idx val="1"/>
          <c:order val="1"/>
          <c:tx>
            <c:v>LÍQ. REDUZIDA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MENSAL'!$C$23:$N$23</c:f>
              <c:numCache/>
            </c:numRef>
          </c:val>
        </c:ser>
        <c:ser>
          <c:idx val="2"/>
          <c:order val="2"/>
          <c:tx>
            <c:v>LÍQ. IMEDIATA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MENSAL'!$C$24:$N$24</c:f>
              <c:numCache/>
            </c:numRef>
          </c:val>
        </c:ser>
        <c:axId val="1715875049"/>
        <c:axId val="112584255"/>
      </c:barChart>
      <c:catAx>
        <c:axId val="1715875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584255"/>
      </c:catAx>
      <c:valAx>
        <c:axId val="11258425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87504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REND. DOS CP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MENSAL'!$C$29:$N$29</c:f>
              <c:numCache/>
            </c:numRef>
          </c:val>
        </c:ser>
        <c:ser>
          <c:idx val="1"/>
          <c:order val="1"/>
          <c:tx>
            <c:v>REND. ACTIVOS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MENSAL'!$C$30:$N$30</c:f>
              <c:numCache/>
            </c:numRef>
          </c:val>
        </c:ser>
        <c:ser>
          <c:idx val="2"/>
          <c:order val="2"/>
          <c:tx>
            <c:v>REND. VENDAS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MENSAL'!$C$31:$N$31</c:f>
              <c:numCache/>
            </c:numRef>
          </c:val>
        </c:ser>
        <c:axId val="270938074"/>
        <c:axId val="2038480792"/>
      </c:barChart>
      <c:catAx>
        <c:axId val="2709380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8480792"/>
      </c:catAx>
      <c:valAx>
        <c:axId val="20384807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0938074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VALOR DO CAPITAL</c:v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val>
            <c:numRef>
              <c:f>'Indi. MENSAL'!$C$45:$N$45</c:f>
              <c:numCache/>
            </c:numRef>
          </c:val>
          <c:smooth val="0"/>
        </c:ser>
        <c:ser>
          <c:idx val="1"/>
          <c:order val="1"/>
          <c:tx>
            <c:v>VALOR DA FIRMA</c:v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val>
            <c:numRef>
              <c:f>'Indi. MENSAL'!$C$46:$N$46</c:f>
              <c:numCache/>
            </c:numRef>
          </c:val>
          <c:smooth val="0"/>
        </c:ser>
        <c:axId val="153518874"/>
        <c:axId val="274516449"/>
      </c:lineChart>
      <c:catAx>
        <c:axId val="1535188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4516449"/>
      </c:catAx>
      <c:valAx>
        <c:axId val="274516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518874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LUCRO POR AÇÃO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MENSAL'!$C$47:$N$47</c:f>
              <c:numCache/>
            </c:numRef>
          </c:val>
        </c:ser>
        <c:ser>
          <c:idx val="1"/>
          <c:order val="1"/>
          <c:tx>
            <c:v>LUCRO POR AÇÃO ACUMULADO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MENSAL'!$C$48:$N$48</c:f>
              <c:numCache/>
            </c:numRef>
          </c:val>
        </c:ser>
        <c:axId val="1225764157"/>
        <c:axId val="583286632"/>
      </c:barChart>
      <c:catAx>
        <c:axId val="12257641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286632"/>
      </c:catAx>
      <c:valAx>
        <c:axId val="5832866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5764157"/>
      </c:valAx>
    </c:plotArea>
    <c:legend>
      <c:legendPos val="b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INVESTIMENTO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TRI'!$C$5:$F$5</c:f>
              <c:numCache/>
            </c:numRef>
          </c:val>
        </c:ser>
        <c:ser>
          <c:idx val="1"/>
          <c:order val="1"/>
          <c:tx>
            <c:v>VOL. DE NEGÓCIO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TRI'!$C$7:$F$7</c:f>
              <c:numCache/>
            </c:numRef>
          </c:val>
        </c:ser>
        <c:ser>
          <c:idx val="2"/>
          <c:order val="2"/>
          <c:tx>
            <c:v>FLUXO DE CAIXA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'Indi. TRI'!$C$9:$F$9</c:f>
              <c:numCache/>
            </c:numRef>
          </c:val>
        </c:ser>
        <c:axId val="1513686066"/>
        <c:axId val="1359804889"/>
      </c:barChart>
      <c:catAx>
        <c:axId val="1513686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9804889"/>
      </c:catAx>
      <c:valAx>
        <c:axId val="13598048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3686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FINANCIAMENTO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'Indi. TRI'!$C$6:$F$6</c:f>
              <c:numCache/>
            </c:numRef>
          </c:val>
        </c:ser>
        <c:ser>
          <c:idx val="1"/>
          <c:order val="1"/>
          <c:tx>
            <c:v>RES. LÍQUIDO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'Indi. TRI'!$C$8:$F$8</c:f>
              <c:numCache/>
            </c:numRef>
          </c:val>
        </c:ser>
        <c:axId val="1183981062"/>
        <c:axId val="1903225952"/>
      </c:barChart>
      <c:catAx>
        <c:axId val="11839810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3225952"/>
      </c:catAx>
      <c:valAx>
        <c:axId val="190322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9810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_rels/drawing12.xml.rels><?xml version="1.0" encoding="UTF-8" standalone="yes"?><Relationships xmlns="http://schemas.openxmlformats.org/package/2006/relationships"><Relationship Id="rId20" Type="http://schemas.openxmlformats.org/officeDocument/2006/relationships/chart" Target="../charts/chart20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21" Type="http://schemas.openxmlformats.org/officeDocument/2006/relationships/chart" Target="../charts/chart21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19" Type="http://schemas.openxmlformats.org/officeDocument/2006/relationships/chart" Target="../charts/chart19.xml"/><Relationship Id="rId6" Type="http://schemas.openxmlformats.org/officeDocument/2006/relationships/chart" Target="../charts/chart6.xml"/><Relationship Id="rId18" Type="http://schemas.openxmlformats.org/officeDocument/2006/relationships/chart" Target="../charts/chart18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142875</xdr:colOff>
      <xdr:row>2</xdr:row>
      <xdr:rowOff>47625</xdr:rowOff>
    </xdr:from>
    <xdr:ext cx="142875" cy="95250"/>
    <xdr:sp>
      <xdr:nvSpPr>
        <xdr:cNvPr id="3" name="Shape 3"/>
        <xdr:cNvSpPr/>
      </xdr:nvSpPr>
      <xdr:spPr>
        <a:xfrm>
          <a:off x="5279325" y="3741900"/>
          <a:ext cx="133350" cy="762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3</xdr:row>
      <xdr:rowOff>47625</xdr:rowOff>
    </xdr:from>
    <xdr:ext cx="142875" cy="95250"/>
    <xdr:sp>
      <xdr:nvSpPr>
        <xdr:cNvPr id="3" name="Shape 3"/>
        <xdr:cNvSpPr/>
      </xdr:nvSpPr>
      <xdr:spPr>
        <a:xfrm>
          <a:off x="5279325" y="3741900"/>
          <a:ext cx="133350" cy="762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6</xdr:row>
      <xdr:rowOff>47625</xdr:rowOff>
    </xdr:from>
    <xdr:ext cx="142875" cy="95250"/>
    <xdr:sp>
      <xdr:nvSpPr>
        <xdr:cNvPr id="3" name="Shape 3"/>
        <xdr:cNvSpPr/>
      </xdr:nvSpPr>
      <xdr:spPr>
        <a:xfrm>
          <a:off x="5279325" y="3741900"/>
          <a:ext cx="133350" cy="762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152400</xdr:colOff>
      <xdr:row>4</xdr:row>
      <xdr:rowOff>38100</xdr:rowOff>
    </xdr:from>
    <xdr:ext cx="142875" cy="95250"/>
    <xdr:sp>
      <xdr:nvSpPr>
        <xdr:cNvPr id="3" name="Shape 3"/>
        <xdr:cNvSpPr/>
      </xdr:nvSpPr>
      <xdr:spPr>
        <a:xfrm>
          <a:off x="5279325" y="3741900"/>
          <a:ext cx="133350" cy="762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4</xdr:col>
      <xdr:colOff>142875</xdr:colOff>
      <xdr:row>5</xdr:row>
      <xdr:rowOff>47625</xdr:rowOff>
    </xdr:from>
    <xdr:ext cx="142875" cy="95250"/>
    <xdr:sp>
      <xdr:nvSpPr>
        <xdr:cNvPr id="3" name="Shape 3"/>
        <xdr:cNvSpPr/>
      </xdr:nvSpPr>
      <xdr:spPr>
        <a:xfrm>
          <a:off x="5279325" y="3741900"/>
          <a:ext cx="133350" cy="76200"/>
        </a:xfrm>
        <a:prstGeom prst="rightArrow">
          <a:avLst>
            <a:gd fmla="val 50000" name="adj1"/>
            <a:gd fmla="val 50000" name="adj2"/>
          </a:avLst>
        </a:prstGeom>
        <a:solidFill>
          <a:schemeClr val="accent1"/>
        </a:solidFill>
        <a:ln cap="flat" cmpd="sng" w="12700">
          <a:solidFill>
            <a:srgbClr val="42719B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9525</xdr:colOff>
      <xdr:row>1</xdr:row>
      <xdr:rowOff>0</xdr:rowOff>
    </xdr:from>
    <xdr:ext cx="771525" cy="4667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657225</xdr:colOff>
      <xdr:row>1</xdr:row>
      <xdr:rowOff>0</xdr:rowOff>
    </xdr:from>
    <xdr:ext cx="771525" cy="466725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3</xdr:row>
      <xdr:rowOff>0</xdr:rowOff>
    </xdr:from>
    <xdr:ext cx="6391275" cy="23336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18</xdr:row>
      <xdr:rowOff>0</xdr:rowOff>
    </xdr:from>
    <xdr:ext cx="6391275" cy="2333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0</xdr:colOff>
      <xdr:row>31</xdr:row>
      <xdr:rowOff>152400</xdr:rowOff>
    </xdr:from>
    <xdr:ext cx="6400800" cy="361950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</xdr:col>
      <xdr:colOff>0</xdr:colOff>
      <xdr:row>54</xdr:row>
      <xdr:rowOff>0</xdr:rowOff>
    </xdr:from>
    <xdr:ext cx="6400800" cy="3057525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</xdr:col>
      <xdr:colOff>0</xdr:colOff>
      <xdr:row>73</xdr:row>
      <xdr:rowOff>0</xdr:rowOff>
    </xdr:from>
    <xdr:ext cx="6400800" cy="29527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0</xdr:colOff>
      <xdr:row>108</xdr:row>
      <xdr:rowOff>0</xdr:rowOff>
    </xdr:from>
    <xdr:ext cx="6410325" cy="25336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0</xdr:colOff>
      <xdr:row>124</xdr:row>
      <xdr:rowOff>0</xdr:rowOff>
    </xdr:from>
    <xdr:ext cx="6410325" cy="2619375"/>
    <xdr:graphicFrame>
      <xdr:nvGraphicFramePr>
        <xdr:cNvPr id="7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13</xdr:col>
      <xdr:colOff>0</xdr:colOff>
      <xdr:row>3</xdr:row>
      <xdr:rowOff>0</xdr:rowOff>
    </xdr:from>
    <xdr:ext cx="5829300" cy="2333625"/>
    <xdr:graphicFrame>
      <xdr:nvGraphicFramePr>
        <xdr:cNvPr id="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13</xdr:col>
      <xdr:colOff>0</xdr:colOff>
      <xdr:row>18</xdr:row>
      <xdr:rowOff>0</xdr:rowOff>
    </xdr:from>
    <xdr:ext cx="5829300" cy="2333625"/>
    <xdr:graphicFrame>
      <xdr:nvGraphicFramePr>
        <xdr:cNvPr id="9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13</xdr:col>
      <xdr:colOff>0</xdr:colOff>
      <xdr:row>32</xdr:row>
      <xdr:rowOff>0</xdr:rowOff>
    </xdr:from>
    <xdr:ext cx="5810250" cy="3619500"/>
    <xdr:graphicFrame>
      <xdr:nvGraphicFramePr>
        <xdr:cNvPr id="10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13</xdr:col>
      <xdr:colOff>0</xdr:colOff>
      <xdr:row>54</xdr:row>
      <xdr:rowOff>0</xdr:rowOff>
    </xdr:from>
    <xdr:ext cx="5829300" cy="3057525"/>
    <xdr:graphicFrame>
      <xdr:nvGraphicFramePr>
        <xdr:cNvPr id="11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13</xdr:col>
      <xdr:colOff>0</xdr:colOff>
      <xdr:row>73</xdr:row>
      <xdr:rowOff>0</xdr:rowOff>
    </xdr:from>
    <xdr:ext cx="5829300" cy="2952750"/>
    <xdr:graphicFrame>
      <xdr:nvGraphicFramePr>
        <xdr:cNvPr id="12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13</xdr:col>
      <xdr:colOff>0</xdr:colOff>
      <xdr:row>108</xdr:row>
      <xdr:rowOff>0</xdr:rowOff>
    </xdr:from>
    <xdr:ext cx="5829300" cy="2533650"/>
    <xdr:graphicFrame>
      <xdr:nvGraphicFramePr>
        <xdr:cNvPr id="13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13</xdr:col>
      <xdr:colOff>0</xdr:colOff>
      <xdr:row>124</xdr:row>
      <xdr:rowOff>0</xdr:rowOff>
    </xdr:from>
    <xdr:ext cx="5810250" cy="2619375"/>
    <xdr:graphicFrame>
      <xdr:nvGraphicFramePr>
        <xdr:cNvPr id="14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24</xdr:col>
      <xdr:colOff>0</xdr:colOff>
      <xdr:row>3</xdr:row>
      <xdr:rowOff>0</xdr:rowOff>
    </xdr:from>
    <xdr:ext cx="5829300" cy="2333625"/>
    <xdr:graphicFrame>
      <xdr:nvGraphicFramePr>
        <xdr:cNvPr id="15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24</xdr:col>
      <xdr:colOff>0</xdr:colOff>
      <xdr:row>18</xdr:row>
      <xdr:rowOff>0</xdr:rowOff>
    </xdr:from>
    <xdr:ext cx="5829300" cy="2333625"/>
    <xdr:graphicFrame>
      <xdr:nvGraphicFramePr>
        <xdr:cNvPr id="16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  <xdr:oneCellAnchor>
    <xdr:from>
      <xdr:col>24</xdr:col>
      <xdr:colOff>0</xdr:colOff>
      <xdr:row>32</xdr:row>
      <xdr:rowOff>0</xdr:rowOff>
    </xdr:from>
    <xdr:ext cx="5810250" cy="3619500"/>
    <xdr:graphicFrame>
      <xdr:nvGraphicFramePr>
        <xdr:cNvPr id="17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7"/>
        </a:graphicData>
      </a:graphic>
    </xdr:graphicFrame>
    <xdr:clientData fLocksWithSheet="0"/>
  </xdr:oneCellAnchor>
  <xdr:oneCellAnchor>
    <xdr:from>
      <xdr:col>24</xdr:col>
      <xdr:colOff>0</xdr:colOff>
      <xdr:row>54</xdr:row>
      <xdr:rowOff>0</xdr:rowOff>
    </xdr:from>
    <xdr:ext cx="5829300" cy="3057525"/>
    <xdr:graphicFrame>
      <xdr:nvGraphicFramePr>
        <xdr:cNvPr id="18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8"/>
        </a:graphicData>
      </a:graphic>
    </xdr:graphicFrame>
    <xdr:clientData fLocksWithSheet="0"/>
  </xdr:oneCellAnchor>
  <xdr:oneCellAnchor>
    <xdr:from>
      <xdr:col>24</xdr:col>
      <xdr:colOff>0</xdr:colOff>
      <xdr:row>73</xdr:row>
      <xdr:rowOff>0</xdr:rowOff>
    </xdr:from>
    <xdr:ext cx="5829300" cy="2952750"/>
    <xdr:graphicFrame>
      <xdr:nvGraphicFramePr>
        <xdr:cNvPr id="19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9"/>
        </a:graphicData>
      </a:graphic>
    </xdr:graphicFrame>
    <xdr:clientData fLocksWithSheet="0"/>
  </xdr:oneCellAnchor>
  <xdr:oneCellAnchor>
    <xdr:from>
      <xdr:col>24</xdr:col>
      <xdr:colOff>0</xdr:colOff>
      <xdr:row>108</xdr:row>
      <xdr:rowOff>0</xdr:rowOff>
    </xdr:from>
    <xdr:ext cx="5829300" cy="2533650"/>
    <xdr:graphicFrame>
      <xdr:nvGraphicFramePr>
        <xdr:cNvPr id="20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0"/>
        </a:graphicData>
      </a:graphic>
    </xdr:graphicFrame>
    <xdr:clientData fLocksWithSheet="0"/>
  </xdr:oneCellAnchor>
  <xdr:oneCellAnchor>
    <xdr:from>
      <xdr:col>24</xdr:col>
      <xdr:colOff>0</xdr:colOff>
      <xdr:row>124</xdr:row>
      <xdr:rowOff>0</xdr:rowOff>
    </xdr:from>
    <xdr:ext cx="5810250" cy="2619375"/>
    <xdr:graphicFrame>
      <xdr:nvGraphicFramePr>
        <xdr:cNvPr id="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1:E24" displayName="Table_1" id="1">
  <tableColumns count="4">
    <tableColumn name="Indicadores" id="1"/>
    <tableColumn name="JANEIRO" id="2"/>
    <tableColumn name="FEVEREIRO" id="3"/>
    <tableColumn name="MARÇO" id="4"/>
  </tableColumns>
  <tableStyleInfo name="Indi. MENSAL-style" showColumnStripes="0" showFirstColumn="1" showLastColumn="1" showRowStripes="1"/>
</table>
</file>

<file path=xl/tables/table2.xml><?xml version="1.0" encoding="utf-8"?>
<table xmlns="http://schemas.openxmlformats.org/spreadsheetml/2006/main" ref="B35:E40" displayName="Table_2" id="2">
  <tableColumns count="4">
    <tableColumn name="Indicadores" id="1"/>
    <tableColumn name="JANEIRO" id="2"/>
    <tableColumn name="FEVEREIRO" id="3"/>
    <tableColumn name="MARÇO" id="4"/>
  </tableColumns>
  <tableStyleInfo name="Indi. MENSAL-style 2" showColumnStripes="0" showFirstColumn="1" showLastColumn="1" showRowStripes="1"/>
</table>
</file>

<file path=xl/tables/table3.xml><?xml version="1.0" encoding="utf-8"?>
<table xmlns="http://schemas.openxmlformats.org/spreadsheetml/2006/main" ref="B21:E24" displayName="Table_3" id="3">
  <tableColumns count="4">
    <tableColumn name="Indicadores" id="1"/>
    <tableColumn name="1º TRI" id="2"/>
    <tableColumn name="2º TRI" id="3"/>
    <tableColumn name="3º TRI" id="4"/>
  </tableColumns>
  <tableStyleInfo name="Indi. TRI-style" showColumnStripes="0" showFirstColumn="1" showLastColumn="1" showRowStripes="1"/>
</table>
</file>

<file path=xl/tables/table4.xml><?xml version="1.0" encoding="utf-8"?>
<table xmlns="http://schemas.openxmlformats.org/spreadsheetml/2006/main" ref="B35:E40" displayName="Table_4" id="4">
  <tableColumns count="4">
    <tableColumn name="Indicadores" id="1"/>
    <tableColumn name="1º TRI" id="2"/>
    <tableColumn name="2º TRI" id="3"/>
    <tableColumn name="3º TRI" id="4"/>
  </tableColumns>
  <tableStyleInfo name="Indi. TRI-style 2" showColumnStripes="0" showFirstColumn="1" showLastColumn="1" showRowStripes="1"/>
</table>
</file>

<file path=xl/tables/table5.xml><?xml version="1.0" encoding="utf-8"?>
<table xmlns="http://schemas.openxmlformats.org/spreadsheetml/2006/main" ref="B21:E24" displayName="Table_5" id="5">
  <tableColumns count="4">
    <tableColumn name="Indicadores" id="1"/>
    <tableColumn name="2020" id="2"/>
    <tableColumn name="2019" id="3"/>
    <tableColumn name="2018" id="4"/>
  </tableColumns>
  <tableStyleInfo name="Indi. Anual-style" showColumnStripes="0" showFirstColumn="1" showLastColumn="1" showRowStripes="1"/>
</table>
</file>

<file path=xl/tables/table6.xml><?xml version="1.0" encoding="utf-8"?>
<table xmlns="http://schemas.openxmlformats.org/spreadsheetml/2006/main" ref="B35:E40" displayName="Table_6" id="6">
  <tableColumns count="4">
    <tableColumn name="Indicadores" id="1"/>
    <tableColumn name="2020" id="2"/>
    <tableColumn name="2019" id="3"/>
    <tableColumn name="2018" id="4"/>
  </tableColumns>
  <tableStyleInfo name="Indi. Anual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9.13"/>
    <col customWidth="1" min="3" max="3" width="8.25"/>
    <col customWidth="1" min="4" max="4" width="17.38"/>
    <col customWidth="1" min="5" max="5" width="6.13"/>
    <col customWidth="1" min="6" max="6" width="9.13"/>
    <col customWidth="1" min="7" max="7" width="9.0"/>
    <col customWidth="1" min="8" max="8" width="18.88"/>
    <col customWidth="1" min="9" max="26" width="7.63"/>
  </cols>
  <sheetData>
    <row r="1" ht="14.25" customHeight="1"/>
    <row r="2" ht="37.5" customHeight="1">
      <c r="B2" s="1" t="s">
        <v>0</v>
      </c>
      <c r="C2" s="2"/>
      <c r="D2" s="2"/>
      <c r="E2" s="2"/>
      <c r="F2" s="2"/>
      <c r="G2" s="2"/>
      <c r="H2" s="3"/>
    </row>
    <row r="3" ht="14.25" customHeight="1">
      <c r="B3" s="4" t="s">
        <v>1</v>
      </c>
      <c r="C3" s="5"/>
      <c r="D3" s="6"/>
      <c r="E3" s="7"/>
      <c r="F3" s="4" t="s">
        <v>2</v>
      </c>
      <c r="G3" s="5"/>
      <c r="H3" s="6"/>
    </row>
    <row r="4" ht="14.25" customHeight="1">
      <c r="B4" s="8" t="s">
        <v>3</v>
      </c>
      <c r="D4" s="9"/>
      <c r="E4" s="10"/>
      <c r="F4" s="11" t="s">
        <v>4</v>
      </c>
      <c r="H4" s="9"/>
    </row>
    <row r="5" ht="14.25" customHeight="1">
      <c r="B5" s="8" t="s">
        <v>5</v>
      </c>
      <c r="D5" s="9"/>
      <c r="E5" s="10"/>
      <c r="F5" s="8" t="s">
        <v>6</v>
      </c>
      <c r="H5" s="9"/>
    </row>
    <row r="6" ht="14.25" customHeight="1">
      <c r="B6" s="8" t="s">
        <v>7</v>
      </c>
      <c r="D6" s="9"/>
      <c r="E6" s="10"/>
      <c r="F6" s="8" t="s">
        <v>8</v>
      </c>
      <c r="H6" s="9"/>
    </row>
    <row r="7" ht="14.25" customHeight="1">
      <c r="B7" s="12" t="s">
        <v>9</v>
      </c>
      <c r="C7" s="2"/>
      <c r="D7" s="3"/>
      <c r="E7" s="10"/>
      <c r="F7" s="13" t="s">
        <v>10</v>
      </c>
      <c r="G7" s="2"/>
      <c r="H7" s="3"/>
    </row>
    <row r="8" ht="14.25" customHeight="1">
      <c r="B8" s="14" t="s">
        <v>11</v>
      </c>
      <c r="C8" s="2"/>
      <c r="D8" s="2"/>
      <c r="E8" s="2"/>
      <c r="F8" s="2"/>
      <c r="G8" s="2"/>
      <c r="H8" s="3"/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F5:H5"/>
    <mergeCell ref="F6:H6"/>
    <mergeCell ref="B7:D7"/>
    <mergeCell ref="F7:H7"/>
    <mergeCell ref="B8:H8"/>
    <mergeCell ref="B2:H2"/>
    <mergeCell ref="B3:D3"/>
    <mergeCell ref="F3:H3"/>
    <mergeCell ref="B4:D4"/>
    <mergeCell ref="F4:H4"/>
    <mergeCell ref="B5:D5"/>
    <mergeCell ref="B6:D6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9.88"/>
    <col customWidth="1" min="3" max="3" width="6.13"/>
    <col customWidth="1" min="4" max="4" width="16.5"/>
    <col customWidth="1" min="5" max="5" width="14.75"/>
    <col customWidth="1" min="6" max="6" width="16.5"/>
    <col customWidth="1" min="7" max="7" width="14.75"/>
    <col customWidth="1" min="8" max="8" width="16.5"/>
    <col customWidth="1" min="9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128</v>
      </c>
      <c r="C3" s="31"/>
      <c r="D3" s="31"/>
      <c r="E3" s="31"/>
      <c r="F3" s="31"/>
      <c r="G3" s="31"/>
      <c r="H3" s="3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4"/>
      <c r="E4" s="33"/>
      <c r="F4" s="34"/>
      <c r="G4" s="33"/>
      <c r="H4" s="34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34" t="s">
        <v>129</v>
      </c>
      <c r="C5" s="34"/>
      <c r="D5" s="34"/>
      <c r="F5" s="3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130</v>
      </c>
      <c r="C6" s="34"/>
      <c r="D6" s="34"/>
      <c r="E6" s="34"/>
      <c r="F6" s="34"/>
      <c r="G6" s="34"/>
      <c r="H6" s="35" t="s">
        <v>88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33"/>
      <c r="D7" s="34"/>
      <c r="E7" s="33"/>
      <c r="F7" s="34"/>
      <c r="G7" s="35" t="s">
        <v>131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34"/>
      <c r="C8" s="33"/>
      <c r="D8" s="34"/>
      <c r="E8" s="33"/>
      <c r="F8" s="34"/>
      <c r="G8" s="33"/>
      <c r="H8" s="34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106" t="s">
        <v>90</v>
      </c>
      <c r="C9" s="106" t="s">
        <v>91</v>
      </c>
      <c r="D9" s="107" t="s">
        <v>186</v>
      </c>
      <c r="E9" s="106" t="s">
        <v>187</v>
      </c>
      <c r="F9" s="107" t="s">
        <v>188</v>
      </c>
      <c r="G9" s="107" t="s">
        <v>189</v>
      </c>
      <c r="H9" s="106" t="s">
        <v>190</v>
      </c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08"/>
      <c r="C10" s="109"/>
      <c r="D10" s="87"/>
      <c r="E10" s="197"/>
      <c r="F10" s="197"/>
      <c r="G10" s="303"/>
      <c r="H10" s="87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88" t="s">
        <v>132</v>
      </c>
      <c r="C11" s="67">
        <v>22.0</v>
      </c>
      <c r="D11" s="57">
        <f>SUM('D.R TRI'!D11:G11)</f>
        <v>286175998.6</v>
      </c>
      <c r="E11" s="57">
        <v>0.0</v>
      </c>
      <c r="F11" s="57">
        <v>0.0</v>
      </c>
      <c r="G11" s="56">
        <v>0.0</v>
      </c>
      <c r="H11" s="57">
        <v>0.0</v>
      </c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88" t="s">
        <v>133</v>
      </c>
      <c r="C12" s="67">
        <v>23.0</v>
      </c>
      <c r="D12" s="57">
        <f>SUM('D.R TRI'!D12:G12)</f>
        <v>125441805.8</v>
      </c>
      <c r="E12" s="57">
        <v>0.0</v>
      </c>
      <c r="F12" s="57">
        <v>0.0</v>
      </c>
      <c r="G12" s="56">
        <v>0.0</v>
      </c>
      <c r="H12" s="57">
        <v>0.0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100" t="s">
        <v>134</v>
      </c>
      <c r="C13" s="67"/>
      <c r="D13" s="113">
        <f t="shared" ref="D13:H13" si="1">D11+D12</f>
        <v>411617804.4</v>
      </c>
      <c r="E13" s="113">
        <f t="shared" si="1"/>
        <v>0</v>
      </c>
      <c r="F13" s="113">
        <f t="shared" si="1"/>
        <v>0</v>
      </c>
      <c r="G13" s="114">
        <f t="shared" si="1"/>
        <v>0</v>
      </c>
      <c r="H13" s="113">
        <f t="shared" si="1"/>
        <v>0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88" t="s">
        <v>135</v>
      </c>
      <c r="C14" s="67">
        <v>24.0</v>
      </c>
      <c r="D14" s="57">
        <f>SUM('D.R TRI'!D14:G14)</f>
        <v>329902536.4</v>
      </c>
      <c r="E14" s="57">
        <v>0.0</v>
      </c>
      <c r="F14" s="57">
        <v>0.0</v>
      </c>
      <c r="G14" s="56">
        <v>0.0</v>
      </c>
      <c r="H14" s="57">
        <v>0.0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115" t="s">
        <v>136</v>
      </c>
      <c r="C15" s="97"/>
      <c r="D15" s="116">
        <f t="shared" ref="D15:H15" si="2">D13-D14</f>
        <v>81715267.95</v>
      </c>
      <c r="E15" s="116">
        <f t="shared" si="2"/>
        <v>0</v>
      </c>
      <c r="F15" s="116">
        <f t="shared" si="2"/>
        <v>0</v>
      </c>
      <c r="G15" s="118">
        <f t="shared" si="2"/>
        <v>0</v>
      </c>
      <c r="H15" s="117">
        <f t="shared" si="2"/>
        <v>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1"/>
      <c r="C16" s="108"/>
      <c r="D16" s="86"/>
      <c r="E16" s="87"/>
      <c r="F16" s="197"/>
      <c r="G16" s="199"/>
      <c r="H16" s="66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88" t="s">
        <v>137</v>
      </c>
      <c r="C17" s="122" t="s">
        <v>84</v>
      </c>
      <c r="D17" s="57">
        <f>SUM('D.R TRI'!D17:G17)</f>
        <v>0</v>
      </c>
      <c r="E17" s="70" t="s">
        <v>84</v>
      </c>
      <c r="F17" s="200"/>
      <c r="G17" s="35" t="s">
        <v>84</v>
      </c>
      <c r="H17" s="70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88" t="s">
        <v>138</v>
      </c>
      <c r="C18" s="67"/>
      <c r="D18" s="57">
        <f>SUM('D.R TRI'!D18:G18)</f>
        <v>0</v>
      </c>
      <c r="E18" s="57">
        <v>0.0</v>
      </c>
      <c r="F18" s="120">
        <v>0.0</v>
      </c>
      <c r="G18" s="121">
        <v>0.0</v>
      </c>
      <c r="H18" s="57">
        <v>0.0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88" t="s">
        <v>139</v>
      </c>
      <c r="C19" s="67"/>
      <c r="D19" s="57">
        <f>SUM('D.R TRI'!D19:G19)</f>
        <v>66985480.25</v>
      </c>
      <c r="E19" s="57">
        <v>0.0</v>
      </c>
      <c r="F19" s="120">
        <v>0.0</v>
      </c>
      <c r="G19" s="121">
        <v>0.0</v>
      </c>
      <c r="H19" s="57">
        <v>0.0</v>
      </c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88" t="s">
        <v>140</v>
      </c>
      <c r="C20" s="67"/>
      <c r="D20" s="57">
        <f>SUM('D.R TRI'!D20:G20)</f>
        <v>42281432.65</v>
      </c>
      <c r="E20" s="57">
        <v>0.0</v>
      </c>
      <c r="F20" s="120">
        <v>0.0</v>
      </c>
      <c r="G20" s="121">
        <v>0.0</v>
      </c>
      <c r="H20" s="57">
        <v>0.0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100" t="s">
        <v>141</v>
      </c>
      <c r="C21" s="122" t="s">
        <v>84</v>
      </c>
      <c r="D21" s="118">
        <f t="shared" ref="D21:H21" si="3">D15-SUM(D17:D20)</f>
        <v>-27551644.95</v>
      </c>
      <c r="E21" s="118">
        <f t="shared" si="3"/>
        <v>0</v>
      </c>
      <c r="F21" s="118">
        <f t="shared" si="3"/>
        <v>0</v>
      </c>
      <c r="G21" s="118">
        <f t="shared" si="3"/>
        <v>0</v>
      </c>
      <c r="H21" s="117">
        <f t="shared" si="3"/>
        <v>0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1"/>
      <c r="C22" s="51"/>
      <c r="D22" s="65"/>
      <c r="E22" s="66"/>
      <c r="F22" s="198"/>
      <c r="G22" s="199"/>
      <c r="H22" s="66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88" t="s">
        <v>142</v>
      </c>
      <c r="C23" s="97"/>
      <c r="D23" s="57">
        <f>SUM('D.R TRI'!D23:G23)</f>
        <v>2580961.46</v>
      </c>
      <c r="E23" s="57" t="s">
        <v>191</v>
      </c>
      <c r="F23" s="57">
        <v>0.0</v>
      </c>
      <c r="G23" s="56">
        <v>0.0</v>
      </c>
      <c r="H23" s="57">
        <v>0.0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100" t="s">
        <v>143</v>
      </c>
      <c r="C24" s="51"/>
      <c r="D24" s="118">
        <f t="shared" ref="D24:H24" si="4">D21-D23</f>
        <v>-30132606.41</v>
      </c>
      <c r="E24" s="118">
        <f t="shared" si="4"/>
        <v>0</v>
      </c>
      <c r="F24" s="118">
        <f t="shared" si="4"/>
        <v>0</v>
      </c>
      <c r="G24" s="118">
        <f t="shared" si="4"/>
        <v>0</v>
      </c>
      <c r="H24" s="117">
        <f t="shared" si="4"/>
        <v>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65"/>
      <c r="E25" s="66"/>
      <c r="F25" s="198"/>
      <c r="G25" s="199"/>
      <c r="H25" s="6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88" t="s">
        <v>144</v>
      </c>
      <c r="C26" s="67">
        <v>31.0</v>
      </c>
      <c r="D26" s="57">
        <f>SUM('D.R TRI'!D26:G26)</f>
        <v>-3252781.23</v>
      </c>
      <c r="E26" s="57">
        <v>0.0</v>
      </c>
      <c r="F26" s="120">
        <v>0.0</v>
      </c>
      <c r="G26" s="121">
        <v>0.0</v>
      </c>
      <c r="H26" s="57">
        <v>0.0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88" t="s">
        <v>145</v>
      </c>
      <c r="C27" s="67">
        <v>32.0</v>
      </c>
      <c r="D27" s="57">
        <f>SUM('D.R TRI'!D27:G27)</f>
        <v>0</v>
      </c>
      <c r="E27" s="57">
        <v>0.0</v>
      </c>
      <c r="F27" s="120">
        <v>0.0</v>
      </c>
      <c r="G27" s="121">
        <v>0.0</v>
      </c>
      <c r="H27" s="57">
        <v>0.0</v>
      </c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88" t="s">
        <v>146</v>
      </c>
      <c r="C28" s="67">
        <v>33.0</v>
      </c>
      <c r="D28" s="57">
        <f>SUM('D.R TRI'!D28:G28)</f>
        <v>-406162.45</v>
      </c>
      <c r="E28" s="57">
        <v>0.0</v>
      </c>
      <c r="F28" s="120">
        <v>0.0</v>
      </c>
      <c r="G28" s="121">
        <v>0.0</v>
      </c>
      <c r="H28" s="57">
        <v>0.0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51"/>
      <c r="C29" s="51"/>
      <c r="D29" s="65"/>
      <c r="E29" s="66"/>
      <c r="F29" s="198"/>
      <c r="G29" s="199"/>
      <c r="H29" s="66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126" t="s">
        <v>147</v>
      </c>
      <c r="C30" s="97"/>
      <c r="D30" s="118">
        <f t="shared" ref="D30:H30" si="5">SUM(D26:D28)+D24</f>
        <v>-33791550.09</v>
      </c>
      <c r="E30" s="118">
        <f t="shared" si="5"/>
        <v>0</v>
      </c>
      <c r="F30" s="118">
        <f t="shared" si="5"/>
        <v>0</v>
      </c>
      <c r="G30" s="118">
        <f t="shared" si="5"/>
        <v>0</v>
      </c>
      <c r="H30" s="117">
        <f t="shared" si="5"/>
        <v>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8"/>
      <c r="C31" s="97"/>
      <c r="D31" s="71" t="s">
        <v>84</v>
      </c>
      <c r="E31" s="70" t="s">
        <v>84</v>
      </c>
      <c r="F31" s="200" t="s">
        <v>84</v>
      </c>
      <c r="G31" s="35" t="s">
        <v>84</v>
      </c>
      <c r="H31" s="70" t="s">
        <v>84</v>
      </c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88" t="s">
        <v>148</v>
      </c>
      <c r="C32" s="67">
        <v>35.0</v>
      </c>
      <c r="D32" s="56">
        <v>0.0</v>
      </c>
      <c r="E32" s="57">
        <v>0.0</v>
      </c>
      <c r="F32" s="120">
        <v>0.0</v>
      </c>
      <c r="G32" s="121">
        <v>0.0</v>
      </c>
      <c r="H32" s="57">
        <v>0.0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51"/>
      <c r="C33" s="51"/>
      <c r="D33" s="65"/>
      <c r="E33" s="66"/>
      <c r="F33" s="198"/>
      <c r="G33" s="199"/>
      <c r="H33" s="6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126" t="s">
        <v>149</v>
      </c>
      <c r="C34" s="97"/>
      <c r="D34" s="118">
        <f t="shared" ref="D34:H34" si="6">D30-D32</f>
        <v>-33791550.09</v>
      </c>
      <c r="E34" s="118">
        <f t="shared" si="6"/>
        <v>0</v>
      </c>
      <c r="F34" s="118">
        <f t="shared" si="6"/>
        <v>0</v>
      </c>
      <c r="G34" s="118">
        <f t="shared" si="6"/>
        <v>0</v>
      </c>
      <c r="H34" s="117">
        <f t="shared" si="6"/>
        <v>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51"/>
      <c r="C35" s="97"/>
      <c r="D35" s="71"/>
      <c r="E35" s="66"/>
      <c r="F35" s="200"/>
      <c r="G35" s="199"/>
      <c r="H35" s="70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88" t="s">
        <v>150</v>
      </c>
      <c r="C36" s="122" t="s">
        <v>151</v>
      </c>
      <c r="D36" s="56">
        <v>0.0</v>
      </c>
      <c r="E36" s="57">
        <v>0.0</v>
      </c>
      <c r="F36" s="120">
        <v>0.0</v>
      </c>
      <c r="G36" s="121">
        <v>0.0</v>
      </c>
      <c r="H36" s="57">
        <v>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152</v>
      </c>
      <c r="C37" s="67">
        <v>35.0</v>
      </c>
      <c r="D37" s="56">
        <v>0.0</v>
      </c>
      <c r="E37" s="57">
        <v>0.0</v>
      </c>
      <c r="F37" s="120">
        <v>0.0</v>
      </c>
      <c r="G37" s="121">
        <v>0.0</v>
      </c>
      <c r="H37" s="57">
        <v>0.0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51"/>
      <c r="C38" s="97"/>
      <c r="D38" s="65"/>
      <c r="E38" s="66"/>
      <c r="F38" s="198"/>
      <c r="G38" s="199"/>
      <c r="H38" s="66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130" t="s">
        <v>153</v>
      </c>
      <c r="C39" s="97"/>
      <c r="D39" s="118">
        <f t="shared" ref="D39:H39" si="7">D34</f>
        <v>-33791550.09</v>
      </c>
      <c r="E39" s="118">
        <f t="shared" si="7"/>
        <v>0</v>
      </c>
      <c r="F39" s="118">
        <f t="shared" si="7"/>
        <v>0</v>
      </c>
      <c r="G39" s="118">
        <f t="shared" si="7"/>
        <v>0</v>
      </c>
      <c r="H39" s="117">
        <f t="shared" si="7"/>
        <v>0</v>
      </c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131" t="s">
        <v>84</v>
      </c>
      <c r="C40" s="132"/>
      <c r="D40" s="202" t="s">
        <v>84</v>
      </c>
      <c r="E40" s="194" t="s">
        <v>84</v>
      </c>
      <c r="F40" s="203" t="s">
        <v>84</v>
      </c>
      <c r="G40" s="304" t="s">
        <v>84</v>
      </c>
      <c r="H40" s="194" t="s">
        <v>84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105" t="s">
        <v>126</v>
      </c>
      <c r="D41" s="33"/>
      <c r="E41" s="35"/>
      <c r="F41" s="33"/>
      <c r="G41" s="105" t="s">
        <v>127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">
    <mergeCell ref="B3:H3"/>
    <mergeCell ref="D5:E5"/>
    <mergeCell ref="F5:H5"/>
    <mergeCell ref="G7:H7"/>
    <mergeCell ref="B41:C41"/>
    <mergeCell ref="G41:H41"/>
  </mergeCells>
  <printOptions/>
  <pageMargins bottom="0.75" footer="0.0" header="0.0" left="0.7" right="0.7" top="0.75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2.38"/>
    <col customWidth="1" min="3" max="7" width="16.63"/>
    <col customWidth="1" min="8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204">
        <v>1.0</v>
      </c>
      <c r="C3" s="135"/>
      <c r="D3" s="136"/>
      <c r="E3" s="136"/>
      <c r="F3" s="136"/>
      <c r="G3" s="136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05" t="s">
        <v>184</v>
      </c>
      <c r="C4" s="306">
        <v>2021.0</v>
      </c>
      <c r="D4" s="307">
        <v>2020.0</v>
      </c>
      <c r="E4" s="307">
        <v>2019.0</v>
      </c>
      <c r="F4" s="307">
        <v>2019.0</v>
      </c>
      <c r="G4" s="308">
        <v>2017.0</v>
      </c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208" t="s">
        <v>155</v>
      </c>
      <c r="C5" s="309">
        <f>'Balanço ANUAL'!D17</f>
        <v>6474167.64</v>
      </c>
      <c r="D5" s="224">
        <f>'Balanço ANUAL'!E17</f>
        <v>0</v>
      </c>
      <c r="E5" s="224">
        <f>'Balanço ANUAL'!F17</f>
        <v>1575465.49</v>
      </c>
      <c r="F5" s="224">
        <f>'Balanço ANUAL'!G17</f>
        <v>0</v>
      </c>
      <c r="G5" s="310">
        <f>'Balanço ANUAL'!H17</f>
        <v>1575465.49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212" t="s">
        <v>156</v>
      </c>
      <c r="C6" s="213">
        <f>'Balanço ANUAL'!D55</f>
        <v>305849779.8</v>
      </c>
      <c r="D6" s="214">
        <f>'Balanço ANUAL'!E55</f>
        <v>0</v>
      </c>
      <c r="E6" s="214">
        <f>'Balanço ANUAL'!F55</f>
        <v>2355049.21</v>
      </c>
      <c r="F6" s="214">
        <f>'Balanço ANUAL'!G55</f>
        <v>0</v>
      </c>
      <c r="G6" s="215">
        <f>'Balanço ANUAL'!H55</f>
        <v>2355049.21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212" t="s">
        <v>157</v>
      </c>
      <c r="C7" s="213">
        <f>'D.R ANUAL'!D13</f>
        <v>411617804.4</v>
      </c>
      <c r="D7" s="214">
        <f>'D.R ANUAL'!E13</f>
        <v>0</v>
      </c>
      <c r="E7" s="214">
        <f>'D.R ANUAL'!F13</f>
        <v>0</v>
      </c>
      <c r="F7" s="214">
        <f>'D.R ANUAL'!G13</f>
        <v>0</v>
      </c>
      <c r="G7" s="215">
        <f>'D.R ANUAL'!H13</f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239" t="s">
        <v>158</v>
      </c>
      <c r="C8" s="217">
        <f>'D.R ANUAL'!D39</f>
        <v>-33791550.09</v>
      </c>
      <c r="D8" s="218">
        <f>'D.R ANUAL'!E39</f>
        <v>0</v>
      </c>
      <c r="E8" s="218">
        <f>'D.R ANUAL'!F39</f>
        <v>0</v>
      </c>
      <c r="F8" s="218">
        <f>'D.R ANUAL'!G39</f>
        <v>0</v>
      </c>
      <c r="G8" s="219">
        <f>'D.R ANUAL'!H39</f>
        <v>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220" t="s">
        <v>159</v>
      </c>
      <c r="C9" s="221">
        <f>'Balanço ANUAL'!D22</f>
        <v>100945221.2</v>
      </c>
      <c r="D9" s="221">
        <f>'Balanço ANUAL'!E22</f>
        <v>0</v>
      </c>
      <c r="E9" s="221">
        <f>'Balanço ANUAL'!F22</f>
        <v>147578.37</v>
      </c>
      <c r="F9" s="221">
        <f>'Balanço ANUAL'!G22</f>
        <v>0</v>
      </c>
      <c r="G9" s="311">
        <f>'Balanço ANUAL'!H22</f>
        <v>147578.37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204">
        <v>2.0</v>
      </c>
      <c r="C12" s="224"/>
      <c r="D12" s="225"/>
      <c r="E12" s="225"/>
      <c r="F12" s="225"/>
      <c r="G12" s="22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305" t="s">
        <v>154</v>
      </c>
      <c r="C13" s="306">
        <v>2020.0</v>
      </c>
      <c r="D13" s="259">
        <v>2020.0</v>
      </c>
      <c r="E13" s="259">
        <v>2019.0</v>
      </c>
      <c r="F13" s="312">
        <v>2018.0</v>
      </c>
      <c r="G13" s="313">
        <v>2017.0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228" t="s">
        <v>160</v>
      </c>
      <c r="C14" s="314">
        <f>'Balanço ANUAL'!D38/'Balanço ANUAL'!D26</f>
        <v>0.0787092493</v>
      </c>
      <c r="D14" s="315" t="str">
        <f>'Balanço ANUAL'!E38/'Balanço ANUAL'!E26</f>
        <v>#DIV/0!</v>
      </c>
      <c r="E14" s="315">
        <f>'Balanço ANUAL'!F38/'Balanço ANUAL'!F26</f>
        <v>-0.07174709525</v>
      </c>
      <c r="F14" s="315" t="str">
        <f>'Balanço ANUAL'!G38/'Balanço ANUAL'!G26</f>
        <v>#DIV/0!</v>
      </c>
      <c r="G14" s="316">
        <f>'Balanço ANUAL'!H38/'Balanço ANUAL'!H26</f>
        <v>-0.07174709525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212" t="s">
        <v>161</v>
      </c>
      <c r="C15" s="232">
        <f>'Balanço ANUAL'!D38/('Balanço ANUAL'!D46+'Balanço ANUAL'!D53)</f>
        <v>0.08543366927</v>
      </c>
      <c r="D15" s="233" t="str">
        <f>'Balanço ANUAL'!E38/('Balanço ANUAL'!E46+'Balanço ANUAL'!E53)</f>
        <v>#DIV/0!</v>
      </c>
      <c r="E15" s="233">
        <f>'Balanço ANUAL'!F38/('Balanço ANUAL'!F46+'Balanço ANUAL'!F53)</f>
        <v>-0.06694405385</v>
      </c>
      <c r="F15" s="233" t="str">
        <f>'Balanço ANUAL'!G38/('Balanço ANUAL'!G46+'Balanço ANUAL'!G53)</f>
        <v>#DIV/0!</v>
      </c>
      <c r="G15" s="234">
        <f>'Balanço ANUAL'!H38/('Balanço ANUAL'!H46+'Balanço ANUAL'!H53)</f>
        <v>-0.06694405385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235" t="s">
        <v>162</v>
      </c>
      <c r="C16" s="236">
        <f>('Balanço ANUAL'!D46+'Balanço ANUAL'!D53)/'Balanço ANUAL'!D26</f>
        <v>0.9212907507</v>
      </c>
      <c r="D16" s="237" t="str">
        <f>('Balanço ANUAL'!E46+'Balanço ANUAL'!E53)/'Balanço ANUAL'!E26</f>
        <v>#DIV/0!</v>
      </c>
      <c r="E16" s="237">
        <f>('Balanço ANUAL'!F46+'Balanço ANUAL'!F53)/'Balanço ANUAL'!F26</f>
        <v>1.071747095</v>
      </c>
      <c r="F16" s="237" t="str">
        <f>('Balanço ANUAL'!G46+'Balanço ANUAL'!G53)/'Balanço ANUAL'!G26</f>
        <v>#DIV/0!</v>
      </c>
      <c r="G16" s="238">
        <f>('Balanço ANUAL'!H46+'Balanço ANUAL'!H53)/'Balanço ANUAL'!H26</f>
        <v>1.071747095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239" t="s">
        <v>163</v>
      </c>
      <c r="C17" s="240">
        <f>'Balanço ANUAL'!D53/('Balanço ANUAL'!D46+'Balanço ANUAL'!D53)</f>
        <v>1</v>
      </c>
      <c r="D17" s="241" t="str">
        <f>'Balanço ANUAL'!E53/('Balanço ANUAL'!E46+'Balanço ANUAL'!E53)</f>
        <v>#DIV/0!</v>
      </c>
      <c r="E17" s="241">
        <f>'Balanço ANUAL'!F53/('Balanço ANUAL'!F46+'Balanço ANUAL'!F53)</f>
        <v>1</v>
      </c>
      <c r="F17" s="241" t="str">
        <f>'Balanço ANUAL'!G53/('Balanço ANUAL'!G46+'Balanço ANUAL'!G53)</f>
        <v>#DIV/0!</v>
      </c>
      <c r="G17" s="242">
        <f>'Balanço ANUAL'!H53/('Balanço ANUAL'!H46+'Balanço ANUAL'!H53)</f>
        <v>1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204">
        <v>3.0</v>
      </c>
      <c r="C20" s="224"/>
      <c r="D20" s="225"/>
      <c r="E20" s="225"/>
      <c r="F20" s="225"/>
      <c r="G20" s="22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317" t="s">
        <v>164</v>
      </c>
      <c r="C21" s="318" t="s">
        <v>187</v>
      </c>
      <c r="D21" s="318" t="s">
        <v>188</v>
      </c>
      <c r="E21" s="319" t="s">
        <v>189</v>
      </c>
      <c r="F21" s="320" t="s">
        <v>188</v>
      </c>
      <c r="G21" s="321" t="s">
        <v>189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322" t="s">
        <v>165</v>
      </c>
      <c r="C22" s="248">
        <f>'Balanço ANUAL'!D24/'Balanço ANUAL'!D53</f>
        <v>1.062457424</v>
      </c>
      <c r="D22" s="249" t="str">
        <f>'Balanço ANUAL'!E24/'Balanço ANUAL'!E53</f>
        <v>#DIV/0!</v>
      </c>
      <c r="E22" s="249">
        <f>'Balanço ANUAL'!F24/'Balanço ANUAL'!F53</f>
        <v>0.3088662531</v>
      </c>
      <c r="F22" s="323" t="str">
        <f>'Balanço ANUAL'!G24/'Balanço ANUAL'!G53</f>
        <v>#DIV/0!</v>
      </c>
      <c r="G22" s="250">
        <f>'Balanço ANUAL'!H24/'Balanço ANUAL'!H53</f>
        <v>0.3088662531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324" t="s">
        <v>166</v>
      </c>
      <c r="C23" s="252">
        <f>('Balanço ANUAL'!D24-'Balanço ANUAL'!D20)/'Balanço ANUAL'!D53</f>
        <v>1.062457424</v>
      </c>
      <c r="D23" s="253" t="str">
        <f>('Balanço ANUAL'!E24-'Balanço ANUAL'!E20)/'Balanço ANUAL'!E53</f>
        <v>#DIV/0!</v>
      </c>
      <c r="E23" s="253">
        <f>('Balanço ANUAL'!F24-'Balanço ANUAL'!F20)/'Balanço ANUAL'!F53</f>
        <v>0.3088662531</v>
      </c>
      <c r="F23" s="233" t="str">
        <f>('Balanço ANUAL'!G24-'Balanço ANUAL'!G20)/'Balanço ANUAL'!G53</f>
        <v>#DIV/0!</v>
      </c>
      <c r="G23" s="234">
        <f>('Balanço ANUAL'!H24-'Balanço ANUAL'!H20)/'Balanço ANUAL'!H53</f>
        <v>0.3088662531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325" t="s">
        <v>167</v>
      </c>
      <c r="C24" s="255">
        <f>'Balanço ANUAL'!D22/'Balanço ANUAL'!D53</f>
        <v>0.3582456129</v>
      </c>
      <c r="D24" s="256" t="str">
        <f>'Balanço ANUAL'!E22/'Balanço ANUAL'!E53</f>
        <v>#DIV/0!</v>
      </c>
      <c r="E24" s="256">
        <f>'Balanço ANUAL'!F22/'Balanço ANUAL'!F53</f>
        <v>0.05846963837</v>
      </c>
      <c r="F24" s="263" t="str">
        <f>'Balanço ANUAL'!G22/'Balanço ANUAL'!G53</f>
        <v>#DIV/0!</v>
      </c>
      <c r="G24" s="257">
        <f>'Balanço ANUAL'!H22/'Balanço ANUAL'!H53</f>
        <v>0.05846963837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204">
        <v>4.0</v>
      </c>
      <c r="C27" s="224"/>
      <c r="D27" s="225"/>
      <c r="E27" s="225"/>
      <c r="F27" s="225"/>
      <c r="G27" s="22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258" t="s">
        <v>164</v>
      </c>
      <c r="C28" s="259">
        <v>2020.0</v>
      </c>
      <c r="D28" s="259">
        <v>2019.0</v>
      </c>
      <c r="E28" s="326">
        <v>2018.0</v>
      </c>
      <c r="F28" s="259">
        <v>2019.0</v>
      </c>
      <c r="G28" s="326">
        <v>2018.0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260" t="s">
        <v>168</v>
      </c>
      <c r="C29" s="237">
        <f>'Balanço ANUAL'!D37/'Balanço ANUAL'!D38</f>
        <v>-1.403699586</v>
      </c>
      <c r="D29" s="237" t="str">
        <f>'Balanço ANUAL'!E37/'Balanço ANUAL'!E38</f>
        <v>#DIV/0!</v>
      </c>
      <c r="E29" s="237">
        <f>'Balanço ANUAL'!F37/'Balanço ANUAL'!F38</f>
        <v>1.591828249</v>
      </c>
      <c r="F29" s="237" t="str">
        <f>'Balanço ANUAL'!G37/'Balanço ANUAL'!G38</f>
        <v>#DIV/0!</v>
      </c>
      <c r="G29" s="237">
        <f>'Balanço ANUAL'!H37/'Balanço ANUAL'!H38</f>
        <v>1.591828249</v>
      </c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261" t="s">
        <v>169</v>
      </c>
      <c r="C30" s="233">
        <f>'D.R ANUAL'!D24/'Balanço ANUAL'!D26</f>
        <v>-0.09852093543</v>
      </c>
      <c r="D30" s="233" t="str">
        <f>'D.R ANUAL'!E24/'Balanço ANUAL'!E26</f>
        <v>#DIV/0!</v>
      </c>
      <c r="E30" s="233">
        <f>'D.R ANUAL'!F24/'Balanço ANUAL'!F26</f>
        <v>0</v>
      </c>
      <c r="F30" s="233" t="str">
        <f>'D.R ANUAL'!G24/'Balanço ANUAL'!G26</f>
        <v>#DIV/0!</v>
      </c>
      <c r="G30" s="233">
        <f>'D.R ANUAL'!H24/'Balanço ANUAL'!H26</f>
        <v>0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262" t="s">
        <v>170</v>
      </c>
      <c r="C31" s="263">
        <f>'D.R ANUAL'!D24/'D.R ANUAL'!D13</f>
        <v>-0.07320530378</v>
      </c>
      <c r="D31" s="263" t="str">
        <f>'D.R ANUAL'!E24/'D.R ANUAL'!E13</f>
        <v>#DIV/0!</v>
      </c>
      <c r="E31" s="263" t="str">
        <f>'D.R ANUAL'!F24/'D.R ANUAL'!F13</f>
        <v>#DIV/0!</v>
      </c>
      <c r="F31" s="263" t="str">
        <f>'D.R ANUAL'!G24/'D.R ANUAL'!G13</f>
        <v>#DIV/0!</v>
      </c>
      <c r="G31" s="263" t="str">
        <f>'D.R ANUAL'!H24/'D.R ANUAL'!H13</f>
        <v>#DIV/0!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204">
        <v>5.0</v>
      </c>
      <c r="C34" s="224"/>
      <c r="D34" s="264"/>
      <c r="E34" s="264"/>
      <c r="F34" s="264"/>
      <c r="G34" s="264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265" t="s">
        <v>164</v>
      </c>
      <c r="C35" s="266" t="s">
        <v>187</v>
      </c>
      <c r="D35" s="266" t="s">
        <v>188</v>
      </c>
      <c r="E35" s="327" t="s">
        <v>189</v>
      </c>
      <c r="F35" s="259" t="s">
        <v>188</v>
      </c>
      <c r="G35" s="328" t="s">
        <v>189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268" t="s">
        <v>171</v>
      </c>
      <c r="C36" s="269">
        <f t="shared" ref="C36:D36" si="1">(M29/C24)*365</f>
        <v>0</v>
      </c>
      <c r="D36" s="329" t="str">
        <f t="shared" si="1"/>
        <v>#DIV/0!</v>
      </c>
      <c r="E36" s="329">
        <v>100.9</v>
      </c>
      <c r="F36" s="330" t="str">
        <f>(P29/F24)*365</f>
        <v>#DIV/0!</v>
      </c>
      <c r="G36" s="331">
        <v>100.9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268" t="s">
        <v>172</v>
      </c>
      <c r="C37" s="269" t="str">
        <f t="shared" ref="C37:D37" si="2">(M32/M33)*365</f>
        <v>#DIV/0!</v>
      </c>
      <c r="D37" s="329" t="str">
        <f t="shared" si="2"/>
        <v>#DIV/0!</v>
      </c>
      <c r="E37" s="329">
        <v>176.1</v>
      </c>
      <c r="F37" s="332" t="str">
        <f>(P32/P33)*365</f>
        <v>#DIV/0!</v>
      </c>
      <c r="G37" s="333">
        <v>176.1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268" t="s">
        <v>173</v>
      </c>
      <c r="C38" s="269" t="str">
        <f t="shared" ref="C38:D38" si="3">(M21/M34)*365</f>
        <v>#DIV/0!</v>
      </c>
      <c r="D38" s="329" t="str">
        <f t="shared" si="3"/>
        <v>#DIV/0!</v>
      </c>
      <c r="E38" s="329">
        <v>430.9</v>
      </c>
      <c r="F38" s="330" t="str">
        <f>(P21/P34)*365</f>
        <v>#DIV/0!</v>
      </c>
      <c r="G38" s="331">
        <v>430.9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268" t="s">
        <v>174</v>
      </c>
      <c r="C39" s="269" t="str">
        <f>(M34/M21)*365</f>
        <v>#DIV/0!</v>
      </c>
      <c r="D39" s="329" t="str">
        <f>(N34/N21)</f>
        <v>#DIV/0!</v>
      </c>
      <c r="E39" s="329">
        <v>309.2</v>
      </c>
      <c r="F39" s="332" t="str">
        <f>(P34/P21)</f>
        <v>#DIV/0!</v>
      </c>
      <c r="G39" s="333">
        <v>309.2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270" t="s">
        <v>175</v>
      </c>
      <c r="C40" s="271" t="str">
        <f t="shared" ref="C40:D40" si="4">C24/M22</f>
        <v>#DIV/0!</v>
      </c>
      <c r="D40" s="334" t="str">
        <f t="shared" si="4"/>
        <v>#DIV/0!</v>
      </c>
      <c r="E40" s="334">
        <v>23.5</v>
      </c>
      <c r="F40" s="335" t="str">
        <f>F24/P22</f>
        <v>#DIV/0!</v>
      </c>
      <c r="G40" s="336">
        <v>23.5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204">
        <v>6.0</v>
      </c>
      <c r="C43" s="135"/>
      <c r="D43" s="136"/>
      <c r="E43" s="136"/>
      <c r="F43" s="136"/>
      <c r="G43" s="136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258" t="s">
        <v>164</v>
      </c>
      <c r="C44" s="337">
        <v>2020.0</v>
      </c>
      <c r="D44" s="337">
        <v>2019.0</v>
      </c>
      <c r="E44" s="338">
        <v>2018.0</v>
      </c>
      <c r="F44" s="337">
        <v>2019.0</v>
      </c>
      <c r="G44" s="338">
        <v>2018.0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339" t="s">
        <v>176</v>
      </c>
      <c r="C45" s="340">
        <f>'Balanço ANUAL'!D38</f>
        <v>24073206.57</v>
      </c>
      <c r="D45" s="340">
        <f>'Balanço ANUAL'!E38</f>
        <v>0</v>
      </c>
      <c r="E45" s="340">
        <f>'Balanço ANUAL'!F38</f>
        <v>-168967.94</v>
      </c>
      <c r="F45" s="340">
        <f>'Balanço ANUAL'!G38</f>
        <v>0</v>
      </c>
      <c r="G45" s="340">
        <f>'Balanço ANUAL'!H38</f>
        <v>-168967.94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339" t="s">
        <v>177</v>
      </c>
      <c r="C46" s="341">
        <f>'Balanço ANUAL'!D46+'Balanço ANUAL'!D53-'Balanço ANUAL'!D22</f>
        <v>180831352.1</v>
      </c>
      <c r="D46" s="341">
        <f>'Balanço ANUAL'!E46+'Balanço ANUAL'!E53-'Balanço ANUAL'!E22</f>
        <v>0</v>
      </c>
      <c r="E46" s="341">
        <f>'Balanço ANUAL'!F46+'Balanço ANUAL'!F53-'Balanço ANUAL'!F22</f>
        <v>2376438.78</v>
      </c>
      <c r="F46" s="341">
        <f>'Balanço ANUAL'!G46+'Balanço ANUAL'!G53-'Balanço ANUAL'!G22</f>
        <v>0</v>
      </c>
      <c r="G46" s="341">
        <f>'Balanço ANUAL'!H46+'Balanço ANUAL'!H53-'Balanço ANUAL'!H22</f>
        <v>2376438.78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342" t="s">
        <v>178</v>
      </c>
      <c r="C47" s="343">
        <f>C8/Balancete!B2</f>
        <v>-33.79155009</v>
      </c>
      <c r="D47" s="343">
        <f>D8/Balancete!B2</f>
        <v>0</v>
      </c>
      <c r="E47" s="343">
        <f>E8/Balancete!B2</f>
        <v>0</v>
      </c>
      <c r="F47" s="343">
        <f>F8/Balancete!B2</f>
        <v>0</v>
      </c>
      <c r="G47" s="343">
        <f>G8/Balancete!B2</f>
        <v>0</v>
      </c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344" t="s">
        <v>179</v>
      </c>
      <c r="C48" s="345">
        <f>C45/Balancete!B2</f>
        <v>24.07320657</v>
      </c>
      <c r="D48" s="345">
        <f>D45/Balancete!B2</f>
        <v>0</v>
      </c>
      <c r="E48" s="345">
        <f>E45/Balancete!B2</f>
        <v>-0.16896794</v>
      </c>
      <c r="F48" s="345">
        <f>F45/Balancete!B2</f>
        <v>0</v>
      </c>
      <c r="G48" s="345">
        <f>G45/Balancete!B2</f>
        <v>-0.16896794</v>
      </c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5" width="7.63"/>
  </cols>
  <sheetData>
    <row r="1" ht="14.25" customHeight="1"/>
    <row r="2" ht="14.25" customHeight="1">
      <c r="B2" s="346" t="s">
        <v>192</v>
      </c>
      <c r="N2" s="346" t="s">
        <v>193</v>
      </c>
      <c r="Y2" s="346" t="s">
        <v>194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B2:L2"/>
    <mergeCell ref="N2:W2"/>
    <mergeCell ref="Y2:AH2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hidden="1" min="1" max="1" width="7.63"/>
    <col customWidth="1" min="2" max="2" width="45.0"/>
    <col customWidth="1" min="3" max="13" width="12.75"/>
    <col customWidth="1" min="14" max="14" width="13.25"/>
    <col customWidth="1" min="15" max="15" width="4.5"/>
    <col customWidth="1" min="16" max="26" width="7.63"/>
  </cols>
  <sheetData>
    <row r="1" ht="13.5" customHeight="1">
      <c r="A1" s="15"/>
      <c r="B1" s="16" t="s">
        <v>12</v>
      </c>
      <c r="C1" s="17" t="s">
        <v>13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8">
        <v>1000000.0</v>
      </c>
      <c r="C2" s="17" t="s">
        <v>14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19" t="s">
        <v>15</v>
      </c>
      <c r="C3" s="20" t="s">
        <v>16</v>
      </c>
      <c r="D3" s="20" t="s">
        <v>17</v>
      </c>
      <c r="E3" s="20" t="s">
        <v>18</v>
      </c>
      <c r="F3" s="20" t="s">
        <v>19</v>
      </c>
      <c r="G3" s="20" t="s">
        <v>20</v>
      </c>
      <c r="H3" s="20" t="s">
        <v>21</v>
      </c>
      <c r="I3" s="20" t="s">
        <v>22</v>
      </c>
      <c r="J3" s="20" t="s">
        <v>23</v>
      </c>
      <c r="K3" s="20" t="s">
        <v>24</v>
      </c>
      <c r="L3" s="20" t="s">
        <v>25</v>
      </c>
      <c r="M3" s="20" t="s">
        <v>26</v>
      </c>
      <c r="N3" s="20" t="s">
        <v>27</v>
      </c>
      <c r="O3" s="20" t="s">
        <v>28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21" t="s">
        <v>29</v>
      </c>
      <c r="C4" s="22">
        <v>1.00292292E7</v>
      </c>
      <c r="D4" s="22">
        <v>1.017747481E7</v>
      </c>
      <c r="E4" s="22">
        <v>1.017747481E7</v>
      </c>
      <c r="F4" s="22">
        <v>1.025782128E7</v>
      </c>
      <c r="G4" s="22">
        <v>1.050782128E7</v>
      </c>
      <c r="H4" s="22">
        <v>1.050782128E7</v>
      </c>
      <c r="I4" s="22">
        <v>1.204809946E7</v>
      </c>
      <c r="J4" s="22">
        <v>1.217723224E7</v>
      </c>
      <c r="K4" s="22">
        <v>1.217723224E7</v>
      </c>
      <c r="L4" s="22">
        <v>1.217723224E7</v>
      </c>
      <c r="M4" s="22">
        <v>1.217723224E7</v>
      </c>
      <c r="N4" s="22">
        <v>1.220600417E7</v>
      </c>
      <c r="O4" s="22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21" t="s">
        <v>30</v>
      </c>
      <c r="C5" s="22">
        <v>0.0</v>
      </c>
      <c r="D5" s="22">
        <v>0.0</v>
      </c>
      <c r="E5" s="22"/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2">
        <v>0.0</v>
      </c>
      <c r="N5" s="22">
        <v>0.0</v>
      </c>
      <c r="O5" s="22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21" t="s">
        <v>31</v>
      </c>
      <c r="C6" s="22">
        <v>0.0</v>
      </c>
      <c r="D6" s="22">
        <v>0.0</v>
      </c>
      <c r="E6" s="22"/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2">
        <v>0.0</v>
      </c>
      <c r="N6" s="22">
        <v>0.0</v>
      </c>
      <c r="O6" s="22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21" t="s">
        <v>32</v>
      </c>
      <c r="C7" s="22">
        <v>0.0</v>
      </c>
      <c r="D7" s="22">
        <v>0.0</v>
      </c>
      <c r="E7" s="22"/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2">
        <v>0.0</v>
      </c>
      <c r="N7" s="22">
        <v>0.0</v>
      </c>
      <c r="O7" s="22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21" t="s">
        <v>33</v>
      </c>
      <c r="C8" s="22">
        <v>0.0</v>
      </c>
      <c r="D8" s="22">
        <v>0.0</v>
      </c>
      <c r="E8" s="22"/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22">
        <v>2137500.0</v>
      </c>
      <c r="N8" s="22">
        <v>2137500.0</v>
      </c>
      <c r="O8" s="22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21" t="s">
        <v>34</v>
      </c>
      <c r="C9" s="22">
        <v>5288375.07</v>
      </c>
      <c r="D9" s="22">
        <v>5288375.07</v>
      </c>
      <c r="E9" s="22">
        <v>5288375.07</v>
      </c>
      <c r="F9" s="22">
        <v>5288375.07</v>
      </c>
      <c r="G9" s="22">
        <v>5288375.07</v>
      </c>
      <c r="H9" s="22">
        <v>5288375.07</v>
      </c>
      <c r="I9" s="22">
        <v>5288375.07</v>
      </c>
      <c r="J9" s="22">
        <v>5288375.07</v>
      </c>
      <c r="K9" s="22">
        <v>5288375.07</v>
      </c>
      <c r="L9" s="22">
        <v>5288375.07</v>
      </c>
      <c r="M9" s="22">
        <v>5288375.07</v>
      </c>
      <c r="N9" s="22">
        <v>7869336.53</v>
      </c>
      <c r="O9" s="22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9" t="s">
        <v>35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21" t="s">
        <v>36</v>
      </c>
      <c r="C11" s="22">
        <v>7.674646226E7</v>
      </c>
      <c r="D11" s="22">
        <v>8.931859379E7</v>
      </c>
      <c r="E11" s="22">
        <v>9.462831045E7</v>
      </c>
      <c r="F11" s="22">
        <v>1.0672947322E8</v>
      </c>
      <c r="G11" s="22">
        <v>1.217372008E8</v>
      </c>
      <c r="H11" s="22">
        <v>1.3977102798E8</v>
      </c>
      <c r="I11" s="22">
        <v>1.6453300453E8</v>
      </c>
      <c r="J11" s="22">
        <v>1.7814337822E8</v>
      </c>
      <c r="K11" s="22">
        <v>2.5539121243E8</v>
      </c>
      <c r="L11" s="22">
        <v>2.6721146655E8</v>
      </c>
      <c r="M11" s="22">
        <v>2.8146429151E8</v>
      </c>
      <c r="N11" s="22">
        <v>0.0</v>
      </c>
      <c r="O11" s="22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21" t="s">
        <v>37</v>
      </c>
      <c r="C12" s="22">
        <v>2.986631732E7</v>
      </c>
      <c r="D12" s="22">
        <v>2.986631732E7</v>
      </c>
      <c r="E12" s="22">
        <v>2.986631732E7</v>
      </c>
      <c r="F12" s="22">
        <v>2.986631732E7</v>
      </c>
      <c r="G12" s="22">
        <v>2.986631732E7</v>
      </c>
      <c r="H12" s="22">
        <v>2.986631732E7</v>
      </c>
      <c r="I12" s="22">
        <v>2.986631732E7</v>
      </c>
      <c r="J12" s="22">
        <v>2.986631732E7</v>
      </c>
      <c r="K12" s="22">
        <v>2.986631732E7</v>
      </c>
      <c r="L12" s="22">
        <v>2.986631732E7</v>
      </c>
      <c r="M12" s="22">
        <v>2.986631732E7</v>
      </c>
      <c r="N12" s="22">
        <v>0.0</v>
      </c>
      <c r="O12" s="22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19" t="s">
        <v>38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21" t="s">
        <v>39</v>
      </c>
      <c r="C14" s="22">
        <v>3.066061202E7</v>
      </c>
      <c r="D14" s="22">
        <v>2.998343917E7</v>
      </c>
      <c r="E14" s="22">
        <v>3.779080419E7</v>
      </c>
      <c r="F14" s="22">
        <v>3.201192694E7</v>
      </c>
      <c r="G14" s="22">
        <v>3.915257139E7</v>
      </c>
      <c r="H14" s="22">
        <v>3.359400744E7</v>
      </c>
      <c r="I14" s="22">
        <v>3.832115856E7</v>
      </c>
      <c r="J14" s="22">
        <v>4.058553724E7</v>
      </c>
      <c r="K14" s="22">
        <v>3.669418837E7</v>
      </c>
      <c r="L14" s="22">
        <v>3.479924069E7</v>
      </c>
      <c r="M14" s="22">
        <v>6.465416171E7</v>
      </c>
      <c r="N14" s="22">
        <v>5.574680436E7</v>
      </c>
      <c r="O14" s="22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21" t="s">
        <v>40</v>
      </c>
      <c r="C15" s="22">
        <v>941628.83</v>
      </c>
      <c r="D15" s="22">
        <v>1556686.22</v>
      </c>
      <c r="E15" s="22">
        <v>1497862.69</v>
      </c>
      <c r="F15" s="22">
        <v>1857386.22</v>
      </c>
      <c r="G15" s="22">
        <v>2467714.28</v>
      </c>
      <c r="H15" s="22">
        <v>2788211.0</v>
      </c>
      <c r="I15" s="22">
        <v>7992451.8</v>
      </c>
      <c r="J15" s="22">
        <v>5028315.22</v>
      </c>
      <c r="K15" s="22">
        <v>6393341.59</v>
      </c>
      <c r="L15" s="22">
        <v>8222169.91</v>
      </c>
      <c r="M15" s="22">
        <v>1.616442019E7</v>
      </c>
      <c r="N15" s="22">
        <v>6749000.23</v>
      </c>
      <c r="O15" s="22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21" t="s">
        <v>41</v>
      </c>
      <c r="C16" s="22">
        <v>9.243842231E7</v>
      </c>
      <c r="D16" s="22">
        <v>8.865279692E7</v>
      </c>
      <c r="E16" s="22">
        <v>8.897294471E7</v>
      </c>
      <c r="F16" s="22">
        <v>9.162518119E7</v>
      </c>
      <c r="G16" s="22">
        <v>9.672846725E7</v>
      </c>
      <c r="H16" s="22">
        <v>1.0387252896E8</v>
      </c>
      <c r="I16" s="22">
        <v>1.063673697E8</v>
      </c>
      <c r="J16" s="22">
        <v>1.0198437614E8</v>
      </c>
      <c r="K16" s="22">
        <v>1.0659424004E8</v>
      </c>
      <c r="L16" s="22">
        <v>1.0794077672E8</v>
      </c>
      <c r="M16" s="22">
        <v>1.1091847994E8</v>
      </c>
      <c r="N16" s="22">
        <v>1.1013185672E8</v>
      </c>
      <c r="O16" s="22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21" t="s">
        <v>42</v>
      </c>
      <c r="C17" s="22">
        <v>4620029.4</v>
      </c>
      <c r="D17" s="22">
        <v>6165253.82</v>
      </c>
      <c r="E17" s="22">
        <v>6385759.47</v>
      </c>
      <c r="F17" s="22">
        <v>1.284426216E7</v>
      </c>
      <c r="G17" s="22">
        <v>4860413.49</v>
      </c>
      <c r="H17" s="22">
        <v>7492251.03</v>
      </c>
      <c r="I17" s="22">
        <v>7362102.19</v>
      </c>
      <c r="J17" s="22">
        <v>5824502.96</v>
      </c>
      <c r="K17" s="22">
        <v>1.552470532E7</v>
      </c>
      <c r="L17" s="22">
        <v>7003170.0</v>
      </c>
      <c r="M17" s="22">
        <v>2343786.01</v>
      </c>
      <c r="N17" s="22">
        <v>3049372.91</v>
      </c>
      <c r="O17" s="22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21" t="s">
        <v>43</v>
      </c>
      <c r="C18" s="22">
        <v>5592493.74</v>
      </c>
      <c r="D18" s="22">
        <v>6200144.88</v>
      </c>
      <c r="E18" s="22">
        <v>8397398.06</v>
      </c>
      <c r="F18" s="22">
        <v>8777454.65</v>
      </c>
      <c r="G18" s="22">
        <v>8980407.19</v>
      </c>
      <c r="H18" s="22">
        <v>9605892.71</v>
      </c>
      <c r="I18" s="22">
        <v>1.099730636E7</v>
      </c>
      <c r="J18" s="22">
        <v>1.12131029E7</v>
      </c>
      <c r="K18" s="22">
        <v>1.144376411E7</v>
      </c>
      <c r="L18" s="22">
        <v>1.222006033E7</v>
      </c>
      <c r="M18" s="22">
        <v>1.262115227E7</v>
      </c>
      <c r="N18" s="22">
        <v>1.015125347E7</v>
      </c>
      <c r="O18" s="22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21" t="s">
        <v>44</v>
      </c>
      <c r="C19" s="22">
        <v>1900545.06</v>
      </c>
      <c r="D19" s="22">
        <v>1727252.88</v>
      </c>
      <c r="E19" s="22">
        <v>3152839.57</v>
      </c>
      <c r="F19" s="22">
        <v>3828713.73</v>
      </c>
      <c r="G19" s="22">
        <v>3923786.4</v>
      </c>
      <c r="H19" s="22">
        <v>8301519.51</v>
      </c>
      <c r="I19" s="22">
        <v>8477463.27</v>
      </c>
      <c r="J19" s="22">
        <v>9104389.06</v>
      </c>
      <c r="K19" s="22">
        <v>1.125096659E7</v>
      </c>
      <c r="L19" s="22">
        <v>1.171716969E7</v>
      </c>
      <c r="M19" s="22">
        <v>1.177636365E7</v>
      </c>
      <c r="N19" s="22">
        <v>1.240406039E7</v>
      </c>
      <c r="O19" s="22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21" t="s">
        <v>45</v>
      </c>
      <c r="C20" s="22">
        <v>0.0</v>
      </c>
      <c r="D20" s="22">
        <v>0.0</v>
      </c>
      <c r="E20" s="22">
        <v>0.0</v>
      </c>
      <c r="F20" s="22">
        <v>0.0</v>
      </c>
      <c r="G20" s="22">
        <v>0.0</v>
      </c>
      <c r="H20" s="22">
        <v>0.0</v>
      </c>
      <c r="I20" s="22">
        <v>2394150.0</v>
      </c>
      <c r="J20" s="22">
        <v>2394150.0</v>
      </c>
      <c r="K20" s="22">
        <v>2394150.0</v>
      </c>
      <c r="L20" s="22">
        <v>2394150.0</v>
      </c>
      <c r="M20" s="22">
        <v>2394150.0</v>
      </c>
      <c r="N20" s="22">
        <v>2394150.0</v>
      </c>
      <c r="O20" s="22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21" t="s">
        <v>46</v>
      </c>
      <c r="C21" s="22">
        <v>169400.0</v>
      </c>
      <c r="D21" s="22">
        <v>169400.0</v>
      </c>
      <c r="E21" s="22">
        <v>169400.0</v>
      </c>
      <c r="F21" s="22">
        <v>169400.0</v>
      </c>
      <c r="G21" s="22">
        <v>169400.0</v>
      </c>
      <c r="H21" s="22">
        <v>169400.0</v>
      </c>
      <c r="I21" s="22">
        <v>0.0</v>
      </c>
      <c r="J21" s="22">
        <v>0.0</v>
      </c>
      <c r="K21" s="22">
        <v>0.0</v>
      </c>
      <c r="L21" s="22">
        <v>0.0</v>
      </c>
      <c r="M21" s="22">
        <v>0.0</v>
      </c>
      <c r="N21" s="22">
        <v>0.0</v>
      </c>
      <c r="O21" s="22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21" t="s">
        <v>47</v>
      </c>
      <c r="C22" s="22">
        <v>1361205.77</v>
      </c>
      <c r="D22" s="22">
        <v>1167589.1</v>
      </c>
      <c r="E22" s="22">
        <v>1449990.91</v>
      </c>
      <c r="F22" s="22">
        <v>2757126.79</v>
      </c>
      <c r="G22" s="22">
        <v>960715.92</v>
      </c>
      <c r="H22" s="22">
        <v>1138617.84</v>
      </c>
      <c r="I22" s="22">
        <v>1144097.47</v>
      </c>
      <c r="J22" s="22">
        <v>1184096.64</v>
      </c>
      <c r="K22" s="22">
        <v>1226053.02</v>
      </c>
      <c r="L22" s="22">
        <v>2272259.83</v>
      </c>
      <c r="M22" s="22">
        <v>1304375.16</v>
      </c>
      <c r="N22" s="22">
        <v>1236003.71</v>
      </c>
      <c r="O22" s="22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21" t="s">
        <v>48</v>
      </c>
      <c r="C23" s="22">
        <v>2586658.4</v>
      </c>
      <c r="D23" s="22">
        <v>2629041.98</v>
      </c>
      <c r="E23" s="22">
        <v>3295547.18</v>
      </c>
      <c r="F23" s="22">
        <v>2612720.47</v>
      </c>
      <c r="G23" s="22">
        <v>3433271.13</v>
      </c>
      <c r="H23" s="22">
        <v>3333621.58</v>
      </c>
      <c r="I23" s="22">
        <v>6585100.84</v>
      </c>
      <c r="J23" s="22">
        <v>6522636.58</v>
      </c>
      <c r="K23" s="22">
        <v>6866919.42</v>
      </c>
      <c r="L23" s="22">
        <v>4616719.74</v>
      </c>
      <c r="M23" s="22">
        <v>6169071.55</v>
      </c>
      <c r="N23" s="22">
        <v>6105182.89</v>
      </c>
      <c r="O23" s="22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21" t="s">
        <v>49</v>
      </c>
      <c r="C24" s="22">
        <v>1.076261959E8</v>
      </c>
      <c r="D24" s="22">
        <v>1.0755897208E8</v>
      </c>
      <c r="E24" s="22">
        <v>1.0871547208E8</v>
      </c>
      <c r="F24" s="22">
        <v>1.0871547208E8</v>
      </c>
      <c r="G24" s="22">
        <v>1.1033679417E8</v>
      </c>
      <c r="H24" s="22">
        <v>1.191793603E8</v>
      </c>
      <c r="I24" s="22">
        <v>1.1550153984E8</v>
      </c>
      <c r="J24" s="22">
        <v>1.1523881208E8</v>
      </c>
      <c r="K24" s="22">
        <v>1.1260340668E8</v>
      </c>
      <c r="L24" s="22">
        <v>1.168609652E8</v>
      </c>
      <c r="M24" s="22">
        <v>1.167125983E8</v>
      </c>
      <c r="N24" s="22">
        <v>1.2098362738E8</v>
      </c>
      <c r="O24" s="22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21" t="s">
        <v>50</v>
      </c>
      <c r="C25" s="22">
        <v>1.4379429518E8</v>
      </c>
      <c r="D25" s="22">
        <v>1.4409742676E8</v>
      </c>
      <c r="E25" s="22">
        <v>1.4501277834E8</v>
      </c>
      <c r="F25" s="22">
        <v>1.4829564608E8</v>
      </c>
      <c r="G25" s="22">
        <v>1.4584749497E8</v>
      </c>
      <c r="H25" s="22">
        <v>1.4928380833E8</v>
      </c>
      <c r="I25" s="22">
        <v>1.463851534E8</v>
      </c>
      <c r="J25" s="22">
        <v>1.4682611999E8</v>
      </c>
      <c r="K25" s="22">
        <v>1.459972748E8</v>
      </c>
      <c r="L25" s="22">
        <v>1.4933550087E8</v>
      </c>
      <c r="M25" s="22">
        <v>1.496543558E8</v>
      </c>
      <c r="N25" s="22">
        <v>1.5125565222E8</v>
      </c>
      <c r="O25" s="22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19" t="s">
        <v>51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21" t="s">
        <v>52</v>
      </c>
      <c r="C27" s="22">
        <v>2.513112354E7</v>
      </c>
      <c r="D27" s="22">
        <v>2.513784045E7</v>
      </c>
      <c r="E27" s="22">
        <v>3145035.99</v>
      </c>
      <c r="F27" s="22">
        <v>3152015.38</v>
      </c>
      <c r="G27" s="22">
        <v>6.515924342E7</v>
      </c>
      <c r="H27" s="22">
        <v>3166254.35</v>
      </c>
      <c r="I27" s="22">
        <v>3173515.05</v>
      </c>
      <c r="J27" s="22">
        <v>3180792.4</v>
      </c>
      <c r="K27" s="22">
        <v>3187851.14</v>
      </c>
      <c r="L27" s="22">
        <v>3195161.36</v>
      </c>
      <c r="M27" s="22">
        <v>3202251.99</v>
      </c>
      <c r="N27" s="22">
        <v>3209595.23</v>
      </c>
      <c r="O27" s="2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21" t="s">
        <v>53</v>
      </c>
      <c r="C28" s="22">
        <v>2.853929922E7</v>
      </c>
      <c r="D28" s="22">
        <v>2.923933163E7</v>
      </c>
      <c r="E28" s="22">
        <v>8.034703786E7</v>
      </c>
      <c r="F28" s="22">
        <v>1.4692668547E8</v>
      </c>
      <c r="G28" s="22">
        <v>9.642319433E7</v>
      </c>
      <c r="H28" s="22">
        <v>1.6234290868E8</v>
      </c>
      <c r="I28" s="22">
        <v>1.6562777284E8</v>
      </c>
      <c r="J28" s="22">
        <v>1.5590838571E8</v>
      </c>
      <c r="K28" s="22">
        <v>9.1697673E7</v>
      </c>
      <c r="L28" s="22">
        <v>1.0143513522E8</v>
      </c>
      <c r="M28" s="22">
        <v>1.0016023913E8</v>
      </c>
      <c r="N28" s="22">
        <v>9.773562596E7</v>
      </c>
      <c r="O28" s="22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21" t="s">
        <v>54</v>
      </c>
      <c r="C29" s="22">
        <v>0.0</v>
      </c>
      <c r="D29" s="22">
        <v>0.0</v>
      </c>
      <c r="E29" s="22">
        <v>0.0</v>
      </c>
      <c r="F29" s="22">
        <v>0.0</v>
      </c>
      <c r="G29" s="22">
        <v>0.0</v>
      </c>
      <c r="H29" s="22">
        <v>0.0</v>
      </c>
      <c r="I29" s="22">
        <v>0.0</v>
      </c>
      <c r="J29" s="22">
        <v>0.0</v>
      </c>
      <c r="K29" s="22">
        <v>0.0</v>
      </c>
      <c r="L29" s="22">
        <v>0.0</v>
      </c>
      <c r="M29" s="22">
        <v>0.0</v>
      </c>
      <c r="N29" s="22">
        <v>0.0</v>
      </c>
      <c r="O29" s="22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21" t="s">
        <v>55</v>
      </c>
      <c r="C30" s="22">
        <v>0.0</v>
      </c>
      <c r="D30" s="22">
        <v>1715700.0</v>
      </c>
      <c r="E30" s="22">
        <v>0.0</v>
      </c>
      <c r="F30" s="22">
        <v>3585282.89</v>
      </c>
      <c r="G30" s="22">
        <v>-1091282.0</v>
      </c>
      <c r="H30" s="22">
        <v>0.0</v>
      </c>
      <c r="I30" s="22">
        <v>0.0</v>
      </c>
      <c r="J30" s="22">
        <v>0.0</v>
      </c>
      <c r="K30" s="22">
        <v>0.0</v>
      </c>
      <c r="L30" s="22">
        <v>0.0</v>
      </c>
      <c r="M30" s="22">
        <v>2000000.0</v>
      </c>
      <c r="N30" s="22">
        <v>0.0</v>
      </c>
      <c r="O30" s="22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19" t="s">
        <v>56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21" t="s">
        <v>57</v>
      </c>
      <c r="C32" s="22">
        <v>1000000.0</v>
      </c>
      <c r="D32" s="22">
        <v>1000000.0</v>
      </c>
      <c r="E32" s="22">
        <v>1000000.0</v>
      </c>
      <c r="F32" s="22">
        <v>1000000.0</v>
      </c>
      <c r="G32" s="22">
        <v>1000000.0</v>
      </c>
      <c r="H32" s="22">
        <v>1000000.0</v>
      </c>
      <c r="I32" s="22">
        <v>1000000.0</v>
      </c>
      <c r="J32" s="22">
        <v>1000000.0</v>
      </c>
      <c r="K32" s="22">
        <v>1000000.0</v>
      </c>
      <c r="L32" s="22">
        <v>1000000.0</v>
      </c>
      <c r="M32" s="22">
        <v>1000000.0</v>
      </c>
      <c r="N32" s="22">
        <v>1000000.0</v>
      </c>
      <c r="O32" s="22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21" t="s">
        <v>58</v>
      </c>
      <c r="C33" s="22">
        <v>0.0</v>
      </c>
      <c r="D33" s="22">
        <v>0.0</v>
      </c>
      <c r="E33" s="22">
        <v>0.0</v>
      </c>
      <c r="F33" s="22">
        <v>0.0</v>
      </c>
      <c r="G33" s="22">
        <v>0.0</v>
      </c>
      <c r="H33" s="22">
        <v>0.0</v>
      </c>
      <c r="I33" s="22">
        <v>0.0</v>
      </c>
      <c r="J33" s="22">
        <v>0.0</v>
      </c>
      <c r="K33" s="22">
        <v>0.0</v>
      </c>
      <c r="L33" s="22">
        <v>0.0</v>
      </c>
      <c r="M33" s="22">
        <v>0.0</v>
      </c>
      <c r="N33" s="22">
        <v>0.0</v>
      </c>
      <c r="O33" s="22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21" t="s">
        <v>59</v>
      </c>
      <c r="C34" s="22">
        <v>0.0</v>
      </c>
      <c r="D34" s="22">
        <v>0.0</v>
      </c>
      <c r="E34" s="22">
        <v>0.0</v>
      </c>
      <c r="F34" s="22">
        <v>0.0</v>
      </c>
      <c r="G34" s="22">
        <v>0.0</v>
      </c>
      <c r="H34" s="22">
        <v>0.0</v>
      </c>
      <c r="I34" s="22">
        <v>0.0</v>
      </c>
      <c r="J34" s="22">
        <v>0.0</v>
      </c>
      <c r="K34" s="22">
        <v>0.0</v>
      </c>
      <c r="L34" s="22">
        <v>0.0</v>
      </c>
      <c r="M34" s="22">
        <v>0.0</v>
      </c>
      <c r="N34" s="22">
        <v>0.0</v>
      </c>
      <c r="O34" s="22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21" t="s">
        <v>60</v>
      </c>
      <c r="C35" s="22">
        <v>0.0</v>
      </c>
      <c r="D35" s="22">
        <v>0.0</v>
      </c>
      <c r="E35" s="22">
        <v>0.0</v>
      </c>
      <c r="F35" s="22">
        <v>0.0</v>
      </c>
      <c r="G35" s="22">
        <v>0.0</v>
      </c>
      <c r="H35" s="22">
        <v>0.0</v>
      </c>
      <c r="I35" s="22">
        <v>0.0</v>
      </c>
      <c r="J35" s="22">
        <v>0.0</v>
      </c>
      <c r="K35" s="22">
        <v>0.0</v>
      </c>
      <c r="L35" s="22">
        <v>0.0</v>
      </c>
      <c r="M35" s="22">
        <v>0.0</v>
      </c>
      <c r="N35" s="22">
        <v>0.0</v>
      </c>
      <c r="O35" s="22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19" t="s">
        <v>61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21" t="s">
        <v>62</v>
      </c>
      <c r="C37" s="22">
        <v>2.446117467E7</v>
      </c>
      <c r="D37" s="22">
        <v>1.359870259E7</v>
      </c>
      <c r="E37" s="22">
        <v>1.708446928E7</v>
      </c>
      <c r="F37" s="22">
        <v>7.708943778E7</v>
      </c>
      <c r="G37" s="22">
        <v>2.278062008E7</v>
      </c>
      <c r="H37" s="22">
        <v>1.488493667E7</v>
      </c>
      <c r="I37" s="22">
        <v>3.333550136E7</v>
      </c>
      <c r="J37" s="22">
        <v>2.412774379E7</v>
      </c>
      <c r="K37" s="22">
        <v>1.451392056E7</v>
      </c>
      <c r="L37" s="22">
        <v>1.360687022E7</v>
      </c>
      <c r="M37" s="22">
        <v>8165894.45</v>
      </c>
      <c r="N37" s="22">
        <v>2.252672715E7</v>
      </c>
      <c r="O37" s="22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21" t="s">
        <v>63</v>
      </c>
      <c r="C38" s="22">
        <v>1.130379485E7</v>
      </c>
      <c r="D38" s="22">
        <v>1.15145775E7</v>
      </c>
      <c r="E38" s="22">
        <v>3.255045202E7</v>
      </c>
      <c r="F38" s="22">
        <v>2051226.88</v>
      </c>
      <c r="G38" s="22">
        <v>5083914.54</v>
      </c>
      <c r="H38" s="22">
        <v>1.359120955E7</v>
      </c>
      <c r="I38" s="22">
        <v>5808854.74</v>
      </c>
      <c r="J38" s="22">
        <v>-5182065.3</v>
      </c>
      <c r="K38" s="22">
        <v>3350643.73</v>
      </c>
      <c r="L38" s="22">
        <v>4461636.99</v>
      </c>
      <c r="M38" s="22">
        <v>3.365409291E7</v>
      </c>
      <c r="N38" s="22">
        <v>7253467.35</v>
      </c>
      <c r="O38" s="22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21" t="s">
        <v>64</v>
      </c>
      <c r="C39" s="22">
        <v>0.0</v>
      </c>
      <c r="D39" s="22">
        <v>0.0</v>
      </c>
      <c r="E39" s="22">
        <v>0.0</v>
      </c>
      <c r="F39" s="22">
        <v>0.0</v>
      </c>
      <c r="G39" s="22">
        <v>0.0</v>
      </c>
      <c r="H39" s="22">
        <v>0.0</v>
      </c>
      <c r="I39" s="22">
        <v>0.0</v>
      </c>
      <c r="J39" s="22">
        <v>0.0</v>
      </c>
      <c r="K39" s="22">
        <v>0.0</v>
      </c>
      <c r="L39" s="22">
        <v>0.0</v>
      </c>
      <c r="M39" s="22">
        <v>0.0</v>
      </c>
      <c r="N39" s="22">
        <v>0.0</v>
      </c>
      <c r="O39" s="22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21" t="s">
        <v>65</v>
      </c>
      <c r="C40" s="22">
        <v>218153.96</v>
      </c>
      <c r="D40" s="22">
        <v>198641.63</v>
      </c>
      <c r="E40" s="22">
        <v>199798.36</v>
      </c>
      <c r="F40" s="22">
        <v>7754.88</v>
      </c>
      <c r="G40" s="22">
        <v>8031.16</v>
      </c>
      <c r="H40" s="22">
        <v>221498.33</v>
      </c>
      <c r="I40" s="22">
        <v>656090.23</v>
      </c>
      <c r="J40" s="22">
        <v>8085.94</v>
      </c>
      <c r="K40" s="22">
        <v>409584.9</v>
      </c>
      <c r="L40" s="22">
        <v>8150.47</v>
      </c>
      <c r="M40" s="22">
        <v>7878.48</v>
      </c>
      <c r="N40" s="22">
        <v>391446.41</v>
      </c>
      <c r="O40" s="22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21" t="s">
        <v>66</v>
      </c>
      <c r="C41" s="22">
        <v>2365.36</v>
      </c>
      <c r="D41" s="22">
        <v>0.59</v>
      </c>
      <c r="E41" s="22">
        <v>0.94</v>
      </c>
      <c r="F41" s="22">
        <v>0.0</v>
      </c>
      <c r="G41" s="22">
        <v>13619.67</v>
      </c>
      <c r="H41" s="22">
        <v>534.6</v>
      </c>
      <c r="I41" s="22">
        <v>0.26</v>
      </c>
      <c r="J41" s="22">
        <v>9.0</v>
      </c>
      <c r="K41" s="22">
        <v>3.61</v>
      </c>
      <c r="L41" s="22">
        <v>1.86</v>
      </c>
      <c r="M41" s="22">
        <v>9.62</v>
      </c>
      <c r="N41" s="22">
        <v>574.85</v>
      </c>
      <c r="O41" s="22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9" t="s">
        <v>67</v>
      </c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21" t="s">
        <v>68</v>
      </c>
      <c r="C43" s="22">
        <v>0.0</v>
      </c>
      <c r="D43" s="22">
        <v>0.0</v>
      </c>
      <c r="E43" s="22">
        <v>0.0</v>
      </c>
      <c r="F43" s="22">
        <v>0.0</v>
      </c>
      <c r="G43" s="22">
        <v>0.0</v>
      </c>
      <c r="H43" s="22">
        <v>0.0</v>
      </c>
      <c r="I43" s="22">
        <v>0.0</v>
      </c>
      <c r="J43" s="22">
        <v>0.0</v>
      </c>
      <c r="K43" s="22">
        <v>0.0</v>
      </c>
      <c r="L43" s="22">
        <v>0.0</v>
      </c>
      <c r="M43" s="22">
        <v>0.0</v>
      </c>
      <c r="N43" s="22">
        <v>3.2990253641E8</v>
      </c>
      <c r="O43" s="22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21" t="s">
        <v>69</v>
      </c>
      <c r="C44" s="22">
        <v>8003788.74</v>
      </c>
      <c r="D44" s="22">
        <v>3755407.7</v>
      </c>
      <c r="E44" s="22">
        <v>3759556.63</v>
      </c>
      <c r="F44" s="22">
        <v>2978560.61</v>
      </c>
      <c r="G44" s="22">
        <v>3733545.89</v>
      </c>
      <c r="H44" s="22">
        <v>6164907.38</v>
      </c>
      <c r="I44" s="22">
        <v>5435565.94</v>
      </c>
      <c r="J44" s="22">
        <v>5283256.27</v>
      </c>
      <c r="K44" s="22">
        <v>5188763.66</v>
      </c>
      <c r="L44" s="22">
        <v>9643930.88</v>
      </c>
      <c r="M44" s="22">
        <v>6623705.91</v>
      </c>
      <c r="N44" s="22">
        <v>6414490.64</v>
      </c>
      <c r="O44" s="22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21" t="s">
        <v>70</v>
      </c>
      <c r="C45" s="22">
        <v>0.0</v>
      </c>
      <c r="D45" s="22">
        <v>0.0</v>
      </c>
      <c r="E45" s="22">
        <v>0.0</v>
      </c>
      <c r="F45" s="22">
        <v>0.0</v>
      </c>
      <c r="G45" s="22">
        <v>0.0</v>
      </c>
      <c r="H45" s="22">
        <v>0.0</v>
      </c>
      <c r="I45" s="22">
        <v>0.0</v>
      </c>
      <c r="J45" s="22">
        <v>0.0</v>
      </c>
      <c r="K45" s="22">
        <v>0.0</v>
      </c>
      <c r="L45" s="22">
        <v>0.0</v>
      </c>
      <c r="M45" s="22">
        <v>0.0</v>
      </c>
      <c r="N45" s="22">
        <v>2580961.46</v>
      </c>
      <c r="O45" s="22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21" t="s">
        <v>71</v>
      </c>
      <c r="C46" s="22">
        <v>7335235.81</v>
      </c>
      <c r="D46" s="22">
        <v>1564202.94</v>
      </c>
      <c r="E46" s="22">
        <v>4102903.37</v>
      </c>
      <c r="F46" s="22">
        <v>990530.55</v>
      </c>
      <c r="G46" s="22">
        <v>1796887.92</v>
      </c>
      <c r="H46" s="22">
        <v>8371844.94</v>
      </c>
      <c r="I46" s="22">
        <v>1214226.13</v>
      </c>
      <c r="J46" s="22">
        <v>2607214.98</v>
      </c>
      <c r="K46" s="22">
        <v>3072154.33</v>
      </c>
      <c r="L46" s="22">
        <v>2500734.29</v>
      </c>
      <c r="M46" s="22">
        <v>1068446.26</v>
      </c>
      <c r="N46" s="22">
        <v>7657051.13</v>
      </c>
      <c r="O46" s="22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21" t="s">
        <v>72</v>
      </c>
      <c r="C47" s="22">
        <v>3006090.2</v>
      </c>
      <c r="D47" s="22">
        <v>164275.86</v>
      </c>
      <c r="E47" s="22">
        <v>97911.58</v>
      </c>
      <c r="F47" s="22">
        <v>726691.72</v>
      </c>
      <c r="G47" s="22">
        <v>32305.96</v>
      </c>
      <c r="H47" s="22">
        <v>102545.88</v>
      </c>
      <c r="I47" s="22">
        <v>384511.88</v>
      </c>
      <c r="J47" s="22">
        <v>178014.87</v>
      </c>
      <c r="K47" s="22">
        <v>555241.14</v>
      </c>
      <c r="L47" s="22">
        <v>27960.96</v>
      </c>
      <c r="M47" s="22">
        <v>40257.51</v>
      </c>
      <c r="N47" s="22">
        <v>272088.42</v>
      </c>
      <c r="O47" s="22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21" t="s">
        <v>73</v>
      </c>
      <c r="C48" s="22">
        <v>581.97</v>
      </c>
      <c r="D48" s="22">
        <v>1.61</v>
      </c>
      <c r="E48" s="22">
        <v>1965.88</v>
      </c>
      <c r="F48" s="22">
        <v>0.0</v>
      </c>
      <c r="G48" s="22">
        <v>1049.83</v>
      </c>
      <c r="H48" s="22">
        <v>21877.62</v>
      </c>
      <c r="I48" s="22">
        <v>27988.32</v>
      </c>
      <c r="J48" s="22">
        <v>1268.06</v>
      </c>
      <c r="K48" s="22">
        <v>0.28</v>
      </c>
      <c r="L48" s="22">
        <v>-2164.23</v>
      </c>
      <c r="M48" s="22">
        <v>302450.12</v>
      </c>
      <c r="N48" s="22">
        <v>68263.35</v>
      </c>
      <c r="O48" s="22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9" t="s">
        <v>74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21" t="s">
        <v>75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23"/>
      <c r="B51" s="24" t="s">
        <v>76</v>
      </c>
      <c r="C51" s="25">
        <v>1.981473933E7</v>
      </c>
      <c r="D51" s="26">
        <f t="shared" ref="D51:N51" si="1">C51+C57</f>
        <v>37454531.45</v>
      </c>
      <c r="E51" s="26">
        <f t="shared" si="1"/>
        <v>57282565.65</v>
      </c>
      <c r="F51" s="26">
        <f t="shared" si="1"/>
        <v>99154948.79</v>
      </c>
      <c r="G51" s="26">
        <f t="shared" si="1"/>
        <v>173607585.5</v>
      </c>
      <c r="H51" s="26">
        <f t="shared" si="1"/>
        <v>195929981.3</v>
      </c>
      <c r="I51" s="26">
        <f t="shared" si="1"/>
        <v>209966984.6</v>
      </c>
      <c r="J51" s="26">
        <f t="shared" si="1"/>
        <v>242705139</v>
      </c>
      <c r="K51" s="26">
        <f t="shared" si="1"/>
        <v>253589158.2</v>
      </c>
      <c r="L51" s="26">
        <f t="shared" si="1"/>
        <v>263047151.6</v>
      </c>
      <c r="M51" s="26">
        <f t="shared" si="1"/>
        <v>268953349.2</v>
      </c>
      <c r="N51" s="26">
        <f t="shared" si="1"/>
        <v>302746364.9</v>
      </c>
      <c r="O51" s="25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ht="13.5" customHeight="1">
      <c r="A52" s="15"/>
      <c r="B52" s="27" t="s">
        <v>77</v>
      </c>
      <c r="C52" s="22">
        <v>3.705001733E7</v>
      </c>
      <c r="D52" s="22">
        <v>3.705001733E7</v>
      </c>
      <c r="E52" s="22">
        <v>3.705001733E7</v>
      </c>
      <c r="F52" s="22">
        <v>3.705001733E7</v>
      </c>
      <c r="G52" s="22">
        <v>3.705001733E7</v>
      </c>
      <c r="H52" s="22">
        <v>3.705001733E7</v>
      </c>
      <c r="I52" s="22">
        <v>3.705001733E7</v>
      </c>
      <c r="J52" s="22">
        <v>3.705001733E7</v>
      </c>
      <c r="K52" s="22">
        <v>3.705001733E7</v>
      </c>
      <c r="L52" s="22">
        <v>3.705001733E7</v>
      </c>
      <c r="M52" s="22">
        <v>3.705001733E7</v>
      </c>
      <c r="N52" s="22">
        <v>3.705001733E7</v>
      </c>
      <c r="O52" s="22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23"/>
      <c r="B53" s="28" t="s">
        <v>78</v>
      </c>
      <c r="C53" s="26">
        <f t="shared" ref="C53:N53" si="2">C37+C38+C39-C43-C44-C45-C46</f>
        <v>20425944.97</v>
      </c>
      <c r="D53" s="26">
        <f t="shared" si="2"/>
        <v>19793669.45</v>
      </c>
      <c r="E53" s="26">
        <f t="shared" si="2"/>
        <v>41772461.3</v>
      </c>
      <c r="F53" s="26">
        <f t="shared" si="2"/>
        <v>75171573.5</v>
      </c>
      <c r="G53" s="26">
        <f t="shared" si="2"/>
        <v>22334100.81</v>
      </c>
      <c r="H53" s="26">
        <f t="shared" si="2"/>
        <v>13939393.9</v>
      </c>
      <c r="I53" s="26">
        <f t="shared" si="2"/>
        <v>32494564.03</v>
      </c>
      <c r="J53" s="26">
        <f t="shared" si="2"/>
        <v>11055207.24</v>
      </c>
      <c r="K53" s="26">
        <f t="shared" si="2"/>
        <v>9603646.3</v>
      </c>
      <c r="L53" s="26">
        <f t="shared" si="2"/>
        <v>5923842.04</v>
      </c>
      <c r="M53" s="26">
        <f t="shared" si="2"/>
        <v>34127835.19</v>
      </c>
      <c r="N53" s="26">
        <f t="shared" si="2"/>
        <v>-316774845.1</v>
      </c>
      <c r="O53" s="25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ht="13.5" customHeight="1">
      <c r="A54" s="23"/>
      <c r="B54" s="28" t="s">
        <v>79</v>
      </c>
      <c r="C54" s="26">
        <f t="shared" ref="C54:N54" si="3">C40-C47</f>
        <v>-2787936.24</v>
      </c>
      <c r="D54" s="26">
        <f t="shared" si="3"/>
        <v>34365.77</v>
      </c>
      <c r="E54" s="26">
        <f t="shared" si="3"/>
        <v>101886.78</v>
      </c>
      <c r="F54" s="26">
        <f t="shared" si="3"/>
        <v>-718936.84</v>
      </c>
      <c r="G54" s="26">
        <f t="shared" si="3"/>
        <v>-24274.8</v>
      </c>
      <c r="H54" s="26">
        <f t="shared" si="3"/>
        <v>118952.45</v>
      </c>
      <c r="I54" s="26">
        <f t="shared" si="3"/>
        <v>271578.35</v>
      </c>
      <c r="J54" s="26">
        <f t="shared" si="3"/>
        <v>-169928.93</v>
      </c>
      <c r="K54" s="26">
        <f t="shared" si="3"/>
        <v>-145656.24</v>
      </c>
      <c r="L54" s="26">
        <f t="shared" si="3"/>
        <v>-19810.49</v>
      </c>
      <c r="M54" s="26">
        <f t="shared" si="3"/>
        <v>-32379.03</v>
      </c>
      <c r="N54" s="26">
        <f t="shared" si="3"/>
        <v>119357.99</v>
      </c>
      <c r="O54" s="25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ht="13.5" customHeight="1">
      <c r="A55" s="23"/>
      <c r="B55" s="28" t="s">
        <v>80</v>
      </c>
      <c r="C55" s="26">
        <f t="shared" ref="C55:N55" si="4">C41-C48</f>
        <v>1783.39</v>
      </c>
      <c r="D55" s="26">
        <f t="shared" si="4"/>
        <v>-1.02</v>
      </c>
      <c r="E55" s="26">
        <f t="shared" si="4"/>
        <v>-1964.94</v>
      </c>
      <c r="F55" s="26">
        <f t="shared" si="4"/>
        <v>0</v>
      </c>
      <c r="G55" s="26">
        <f t="shared" si="4"/>
        <v>12569.84</v>
      </c>
      <c r="H55" s="26">
        <f t="shared" si="4"/>
        <v>-21343.02</v>
      </c>
      <c r="I55" s="26">
        <f t="shared" si="4"/>
        <v>-27988.06</v>
      </c>
      <c r="J55" s="26">
        <f t="shared" si="4"/>
        <v>-1259.06</v>
      </c>
      <c r="K55" s="26">
        <f t="shared" si="4"/>
        <v>3.33</v>
      </c>
      <c r="L55" s="26">
        <f t="shared" si="4"/>
        <v>2166.09</v>
      </c>
      <c r="M55" s="26">
        <f t="shared" si="4"/>
        <v>-302440.5</v>
      </c>
      <c r="N55" s="26">
        <f t="shared" si="4"/>
        <v>-67688.5</v>
      </c>
      <c r="O55" s="25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ht="13.5" customHeight="1">
      <c r="A56" s="23"/>
      <c r="B56" s="28" t="s">
        <v>81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5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ht="13.5" customHeight="1">
      <c r="A57" s="23"/>
      <c r="B57" s="28" t="s">
        <v>82</v>
      </c>
      <c r="C57" s="26">
        <f t="shared" ref="C57:N57" si="5">C53+C54+C55-C56</f>
        <v>17639792.12</v>
      </c>
      <c r="D57" s="26">
        <f t="shared" si="5"/>
        <v>19828034.2</v>
      </c>
      <c r="E57" s="26">
        <f t="shared" si="5"/>
        <v>41872383.14</v>
      </c>
      <c r="F57" s="26">
        <f t="shared" si="5"/>
        <v>74452636.66</v>
      </c>
      <c r="G57" s="26">
        <f t="shared" si="5"/>
        <v>22322395.85</v>
      </c>
      <c r="H57" s="26">
        <f t="shared" si="5"/>
        <v>14037003.33</v>
      </c>
      <c r="I57" s="26">
        <f t="shared" si="5"/>
        <v>32738154.32</v>
      </c>
      <c r="J57" s="26">
        <f t="shared" si="5"/>
        <v>10884019.25</v>
      </c>
      <c r="K57" s="26">
        <f t="shared" si="5"/>
        <v>9457993.39</v>
      </c>
      <c r="L57" s="26">
        <f t="shared" si="5"/>
        <v>5906197.64</v>
      </c>
      <c r="M57" s="26">
        <f t="shared" si="5"/>
        <v>33793015.66</v>
      </c>
      <c r="N57" s="26">
        <f t="shared" si="5"/>
        <v>-316723175.7</v>
      </c>
      <c r="O57" s="25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ht="13.5" customHeight="1">
      <c r="A58" s="15"/>
      <c r="B58" s="19" t="s">
        <v>83</v>
      </c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1">
    <mergeCell ref="C2:D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7.63"/>
    <col customWidth="1" min="2" max="2" width="39.25"/>
    <col customWidth="1" min="3" max="3" width="8.63"/>
    <col customWidth="1" min="4" max="7" width="16.5"/>
    <col customWidth="1" min="8" max="8" width="19.63"/>
    <col customWidth="1" min="9" max="12" width="16.5"/>
    <col customWidth="1" min="13" max="13" width="19.63"/>
    <col customWidth="1" min="14" max="14" width="16.5"/>
    <col customWidth="1" min="15" max="15" width="19.63"/>
    <col customWidth="1" min="16" max="26" width="7.63"/>
  </cols>
  <sheetData>
    <row r="1" ht="13.5" customHeight="1">
      <c r="A1" s="15"/>
      <c r="B1" s="29" t="s">
        <v>84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85</v>
      </c>
      <c r="C3" s="31"/>
      <c r="D3" s="31"/>
      <c r="E3" s="31"/>
      <c r="F3" s="31"/>
      <c r="G3" s="31"/>
      <c r="H3" s="3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34" t="s">
        <v>86</v>
      </c>
      <c r="C5" s="15"/>
      <c r="D5" s="15"/>
      <c r="E5" s="15"/>
      <c r="F5" s="35"/>
      <c r="I5" s="15"/>
      <c r="J5" s="15"/>
      <c r="K5" s="36"/>
      <c r="L5" s="36"/>
      <c r="M5" s="35"/>
      <c r="P5" s="36"/>
      <c r="Q5" s="36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87</v>
      </c>
      <c r="C6" s="15"/>
      <c r="D6" s="34"/>
      <c r="E6" s="34"/>
      <c r="F6" s="34"/>
      <c r="G6" s="34"/>
      <c r="H6" s="35" t="s">
        <v>88</v>
      </c>
      <c r="I6" s="34"/>
      <c r="J6" s="34"/>
      <c r="K6" s="34"/>
      <c r="L6" s="34"/>
      <c r="M6" s="35"/>
      <c r="N6" s="34"/>
      <c r="O6" s="35" t="s">
        <v>88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34"/>
      <c r="C7" s="34"/>
      <c r="D7" s="37"/>
      <c r="E7" s="37"/>
      <c r="F7" s="37"/>
      <c r="G7" s="35" t="s">
        <v>89</v>
      </c>
      <c r="I7" s="37"/>
      <c r="J7" s="37"/>
      <c r="K7" s="37"/>
      <c r="L7" s="35"/>
      <c r="N7" s="35" t="s">
        <v>89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38" t="s">
        <v>90</v>
      </c>
      <c r="C8" s="38" t="s">
        <v>91</v>
      </c>
      <c r="D8" s="39"/>
      <c r="E8" s="40"/>
      <c r="F8" s="39"/>
      <c r="G8" s="40"/>
      <c r="H8" s="39"/>
      <c r="I8" s="39"/>
      <c r="J8" s="40"/>
      <c r="K8" s="39"/>
      <c r="L8" s="38"/>
      <c r="M8" s="41"/>
      <c r="N8" s="38"/>
      <c r="O8" s="42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40"/>
      <c r="C9" s="43"/>
      <c r="D9" s="44" t="s">
        <v>16</v>
      </c>
      <c r="E9" s="44" t="s">
        <v>17</v>
      </c>
      <c r="F9" s="44" t="s">
        <v>18</v>
      </c>
      <c r="G9" s="44" t="s">
        <v>19</v>
      </c>
      <c r="H9" s="44" t="s">
        <v>20</v>
      </c>
      <c r="I9" s="44" t="s">
        <v>21</v>
      </c>
      <c r="J9" s="44" t="s">
        <v>22</v>
      </c>
      <c r="K9" s="44" t="s">
        <v>23</v>
      </c>
      <c r="L9" s="44" t="s">
        <v>92</v>
      </c>
      <c r="M9" s="44" t="s">
        <v>25</v>
      </c>
      <c r="N9" s="44" t="s">
        <v>26</v>
      </c>
      <c r="O9" s="45" t="s">
        <v>27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46" t="s">
        <v>93</v>
      </c>
      <c r="C10" s="47"/>
      <c r="D10" s="48"/>
      <c r="E10" s="49"/>
      <c r="F10" s="48"/>
      <c r="G10" s="49"/>
      <c r="H10" s="48"/>
      <c r="I10" s="48"/>
      <c r="J10" s="49"/>
      <c r="K10" s="48"/>
      <c r="L10" s="49"/>
      <c r="M10" s="48"/>
      <c r="N10" s="49"/>
      <c r="O10" s="50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51"/>
      <c r="C11" s="51"/>
      <c r="D11" s="51"/>
      <c r="E11" s="52"/>
      <c r="F11" s="51"/>
      <c r="G11" s="52"/>
      <c r="H11" s="51"/>
      <c r="I11" s="51"/>
      <c r="J11" s="52"/>
      <c r="K11" s="51"/>
      <c r="L11" s="52"/>
      <c r="M11" s="51"/>
      <c r="N11" s="51"/>
      <c r="O11" s="53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54" t="s">
        <v>94</v>
      </c>
      <c r="C12" s="55">
        <v>4.0</v>
      </c>
      <c r="D12" s="56">
        <f>Balancete!C4+Balancete!C8-Balancete!C9</f>
        <v>4740854.13</v>
      </c>
      <c r="E12" s="56">
        <f>Balancete!D4+Balancete!D8-Balancete!D9</f>
        <v>4889099.74</v>
      </c>
      <c r="F12" s="56">
        <f>Balancete!E4+Balancete!E8-Balancete!E9</f>
        <v>4889099.74</v>
      </c>
      <c r="G12" s="56">
        <f>Balancete!F4+Balancete!F8-Balancete!F9</f>
        <v>4969446.21</v>
      </c>
      <c r="H12" s="56">
        <f>Balancete!G4+Balancete!G8-Balancete!G9</f>
        <v>5219446.21</v>
      </c>
      <c r="I12" s="56">
        <f>Balancete!H4+Balancete!H8-Balancete!H9</f>
        <v>5219446.21</v>
      </c>
      <c r="J12" s="56">
        <f>Balancete!I4+Balancete!I8-Balancete!I9</f>
        <v>6759724.39</v>
      </c>
      <c r="K12" s="56">
        <f>Balancete!J4+Balancete!J8-Balancete!J9</f>
        <v>6888857.17</v>
      </c>
      <c r="L12" s="56">
        <f>Balancete!K4+Balancete!K8-Balancete!K9</f>
        <v>6888857.17</v>
      </c>
      <c r="M12" s="56">
        <f>Balancete!L4+Balancete!L8-Balancete!L9</f>
        <v>6888857.17</v>
      </c>
      <c r="N12" s="56">
        <f>Balancete!M4+Balancete!M8-Balancete!M9</f>
        <v>9026357.17</v>
      </c>
      <c r="O12" s="57">
        <f>Balancete!N4+Balancete!N8-Balancete!N9</f>
        <v>6474167.64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54" t="s">
        <v>95</v>
      </c>
      <c r="C13" s="55">
        <v>5.0</v>
      </c>
      <c r="D13" s="56">
        <f>Balancete!C5</f>
        <v>0</v>
      </c>
      <c r="E13" s="56">
        <f>Balancete!D5</f>
        <v>0</v>
      </c>
      <c r="F13" s="56" t="str">
        <f>Balancete!E5</f>
        <v/>
      </c>
      <c r="G13" s="56">
        <f>Balancete!F5</f>
        <v>0</v>
      </c>
      <c r="H13" s="56">
        <f>Balancete!G5</f>
        <v>0</v>
      </c>
      <c r="I13" s="56">
        <f>Balancete!H5</f>
        <v>0</v>
      </c>
      <c r="J13" s="56">
        <f>Balancete!I5</f>
        <v>0</v>
      </c>
      <c r="K13" s="56">
        <f>Balancete!J5</f>
        <v>0</v>
      </c>
      <c r="L13" s="56">
        <f>Balancete!K5</f>
        <v>0</v>
      </c>
      <c r="M13" s="56">
        <f>Balancete!L5</f>
        <v>0</v>
      </c>
      <c r="N13" s="56">
        <f>Balancete!M5</f>
        <v>0</v>
      </c>
      <c r="O13" s="57">
        <f>Balancete!N5</f>
        <v>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54" t="s">
        <v>96</v>
      </c>
      <c r="C14" s="55">
        <v>6.0</v>
      </c>
      <c r="D14" s="56">
        <f>Balancete!C6</f>
        <v>0</v>
      </c>
      <c r="E14" s="56">
        <f>Balancete!D6</f>
        <v>0</v>
      </c>
      <c r="F14" s="56"/>
      <c r="G14" s="56">
        <f>Balancete!F6</f>
        <v>0</v>
      </c>
      <c r="H14" s="56">
        <f>Balancete!G6</f>
        <v>0</v>
      </c>
      <c r="I14" s="56">
        <f>Balancete!H6</f>
        <v>0</v>
      </c>
      <c r="J14" s="56">
        <f>Balancete!I6</f>
        <v>0</v>
      </c>
      <c r="K14" s="56">
        <f>Balancete!J6</f>
        <v>0</v>
      </c>
      <c r="L14" s="56">
        <f>Balancete!K6</f>
        <v>0</v>
      </c>
      <c r="M14" s="56">
        <f>Balancete!L6</f>
        <v>0</v>
      </c>
      <c r="N14" s="56">
        <f>Balancete!M6</f>
        <v>0</v>
      </c>
      <c r="O14" s="57">
        <f>Balancete!N6</f>
        <v>0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54" t="s">
        <v>97</v>
      </c>
      <c r="C15" s="55">
        <v>7.0</v>
      </c>
      <c r="D15" s="56">
        <f>Balancete!C7</f>
        <v>0</v>
      </c>
      <c r="E15" s="56">
        <f>Balancete!D7</f>
        <v>0</v>
      </c>
      <c r="F15" s="56" t="str">
        <f>Balancete!E7</f>
        <v/>
      </c>
      <c r="G15" s="56">
        <f>Balancete!F7</f>
        <v>0</v>
      </c>
      <c r="H15" s="56">
        <f>Balancete!G7</f>
        <v>0</v>
      </c>
      <c r="I15" s="56">
        <f>Balancete!H7</f>
        <v>0</v>
      </c>
      <c r="J15" s="56">
        <f>Balancete!I7</f>
        <v>0</v>
      </c>
      <c r="K15" s="56">
        <f>Balancete!J7</f>
        <v>0</v>
      </c>
      <c r="L15" s="56">
        <f>Balancete!K7</f>
        <v>0</v>
      </c>
      <c r="M15" s="56">
        <f>Balancete!L7</f>
        <v>0</v>
      </c>
      <c r="N15" s="56">
        <f>Balancete!M7</f>
        <v>0</v>
      </c>
      <c r="O15" s="57">
        <f>Balancete!N7</f>
        <v>0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4" t="s">
        <v>98</v>
      </c>
      <c r="C16" s="55">
        <v>9.0</v>
      </c>
      <c r="D16" s="56">
        <v>0.0</v>
      </c>
      <c r="E16" s="57">
        <v>0.0</v>
      </c>
      <c r="F16" s="56">
        <v>0.0</v>
      </c>
      <c r="G16" s="57">
        <v>0.0</v>
      </c>
      <c r="H16" s="56">
        <v>0.0</v>
      </c>
      <c r="I16" s="56">
        <v>0.0</v>
      </c>
      <c r="J16" s="57">
        <v>0.0</v>
      </c>
      <c r="K16" s="56">
        <v>0.0</v>
      </c>
      <c r="L16" s="57">
        <v>0.0</v>
      </c>
      <c r="M16" s="56">
        <v>0.0</v>
      </c>
      <c r="N16" s="56">
        <v>0.0</v>
      </c>
      <c r="O16" s="57">
        <v>0.0</v>
      </c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51"/>
      <c r="C17" s="51"/>
      <c r="D17" s="58">
        <f t="shared" ref="D17:O17" si="1">SUM(D$12:D$16)</f>
        <v>4740854.13</v>
      </c>
      <c r="E17" s="58">
        <f t="shared" si="1"/>
        <v>4889099.74</v>
      </c>
      <c r="F17" s="58">
        <f t="shared" si="1"/>
        <v>4889099.74</v>
      </c>
      <c r="G17" s="58">
        <f t="shared" si="1"/>
        <v>4969446.21</v>
      </c>
      <c r="H17" s="58">
        <f t="shared" si="1"/>
        <v>5219446.21</v>
      </c>
      <c r="I17" s="58">
        <f t="shared" si="1"/>
        <v>5219446.21</v>
      </c>
      <c r="J17" s="58">
        <f t="shared" si="1"/>
        <v>6759724.39</v>
      </c>
      <c r="K17" s="58">
        <f t="shared" si="1"/>
        <v>6888857.17</v>
      </c>
      <c r="L17" s="58">
        <f t="shared" si="1"/>
        <v>6888857.17</v>
      </c>
      <c r="M17" s="58">
        <f t="shared" si="1"/>
        <v>6888857.17</v>
      </c>
      <c r="N17" s="58">
        <f t="shared" si="1"/>
        <v>9026357.17</v>
      </c>
      <c r="O17" s="59">
        <f t="shared" si="1"/>
        <v>6474167.64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46" t="s">
        <v>99</v>
      </c>
      <c r="C18" s="60"/>
      <c r="D18" s="61"/>
      <c r="E18" s="62"/>
      <c r="F18" s="61"/>
      <c r="G18" s="62"/>
      <c r="H18" s="61"/>
      <c r="I18" s="61"/>
      <c r="J18" s="62"/>
      <c r="K18" s="63"/>
      <c r="L18" s="62"/>
      <c r="M18" s="61"/>
      <c r="N18" s="64"/>
      <c r="O18" s="61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51"/>
      <c r="C19" s="51"/>
      <c r="D19" s="65"/>
      <c r="E19" s="66"/>
      <c r="F19" s="65"/>
      <c r="G19" s="66"/>
      <c r="H19" s="65"/>
      <c r="I19" s="65"/>
      <c r="J19" s="66"/>
      <c r="K19" s="65"/>
      <c r="L19" s="66"/>
      <c r="M19" s="65"/>
      <c r="N19" s="65"/>
      <c r="O19" s="66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54" t="s">
        <v>100</v>
      </c>
      <c r="C20" s="67">
        <v>8.0</v>
      </c>
      <c r="D20" s="56">
        <f>Balancete!C11+Balancete!C12</f>
        <v>106612779.6</v>
      </c>
      <c r="E20" s="56">
        <f>Balancete!D11+Balancete!D12</f>
        <v>119184911.1</v>
      </c>
      <c r="F20" s="56">
        <f>Balancete!E11+Balancete!E12</f>
        <v>124494627.8</v>
      </c>
      <c r="G20" s="56">
        <f>Balancete!F11+Balancete!F12</f>
        <v>136595790.5</v>
      </c>
      <c r="H20" s="56">
        <f>Balancete!G11+Balancete!G12</f>
        <v>151603518.1</v>
      </c>
      <c r="I20" s="56">
        <f>Balancete!H11+Balancete!H12</f>
        <v>169637345.3</v>
      </c>
      <c r="J20" s="56">
        <f>Balancete!I11+Balancete!I12</f>
        <v>194399321.9</v>
      </c>
      <c r="K20" s="56">
        <f>Balancete!J11+Balancete!J12</f>
        <v>208009695.5</v>
      </c>
      <c r="L20" s="56">
        <f>Balancete!K11+Balancete!K12</f>
        <v>285257529.8</v>
      </c>
      <c r="M20" s="56">
        <f>Balancete!L11+Balancete!L12</f>
        <v>297077783.9</v>
      </c>
      <c r="N20" s="56">
        <f>Balancete!M11+Balancete!M12</f>
        <v>311330608.8</v>
      </c>
      <c r="O20" s="57">
        <f>Balancete!N11+Balancete!N12</f>
        <v>0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23"/>
      <c r="B21" s="54" t="s">
        <v>101</v>
      </c>
      <c r="C21" s="55">
        <v>9.0</v>
      </c>
      <c r="D21" s="56">
        <f>Balancete!C14+Balancete!C17+Balancete!C18+Balancete!C20+Balancete!C23+Balancete!C24</f>
        <v>151085989.5</v>
      </c>
      <c r="E21" s="56">
        <f>Balancete!D14+Balancete!D17+Balancete!D18+Balancete!D20+Balancete!D23+Balancete!D24</f>
        <v>152536851.9</v>
      </c>
      <c r="F21" s="56">
        <f>Balancete!E14+Balancete!E17+Balancete!E18+Balancete!E20+Balancete!E23+Balancete!E24</f>
        <v>164584981</v>
      </c>
      <c r="G21" s="56">
        <f>Balancete!F14+Balancete!F17+Balancete!F18+Balancete!F20+Balancete!F23+Balancete!F24</f>
        <v>164961836.3</v>
      </c>
      <c r="H21" s="56">
        <f>Balancete!G14+Balancete!G17+Balancete!G18+Balancete!G20+Balancete!G23+Balancete!G24</f>
        <v>166763457.4</v>
      </c>
      <c r="I21" s="56">
        <f>Balancete!H14+Balancete!H17+Balancete!H18+Balancete!H20+Balancete!H23+Balancete!H24</f>
        <v>173205133.1</v>
      </c>
      <c r="J21" s="56">
        <f>Balancete!I14+Balancete!I17+Balancete!I18+Balancete!I20+Balancete!I23+Balancete!I24</f>
        <v>181161357.8</v>
      </c>
      <c r="K21" s="56">
        <f>Balancete!J14+Balancete!J17+Balancete!J18+Balancete!J20+Balancete!J23+Balancete!J24</f>
        <v>181778741.8</v>
      </c>
      <c r="L21" s="56">
        <f>Balancete!K14+Balancete!K17+Balancete!K18+Balancete!K20+Balancete!K23+Balancete!K24</f>
        <v>185527133.9</v>
      </c>
      <c r="M21" s="56">
        <f>Balancete!L14+Balancete!L17+Balancete!L18+Balancete!L20+Balancete!L23+Balancete!L24</f>
        <v>177894306</v>
      </c>
      <c r="N21" s="56">
        <f>Balancete!M14+Balancete!M17+Balancete!M18+Balancete!M20+Balancete!M23+Balancete!M24</f>
        <v>204894919.8</v>
      </c>
      <c r="O21" s="57">
        <f>Balancete!N14+Balancete!N17+Balancete!N18+Balancete!N20+Balancete!N23+Balancete!N24</f>
        <v>198430391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4" t="s">
        <v>102</v>
      </c>
      <c r="C22" s="55">
        <v>10.0</v>
      </c>
      <c r="D22" s="56">
        <f>Balancete!C27+Balancete!C28+Balancete!C29+Balancete!C30</f>
        <v>53670422.76</v>
      </c>
      <c r="E22" s="56">
        <f>Balancete!D27+Balancete!D28+Balancete!D29+Balancete!D30</f>
        <v>56092872.08</v>
      </c>
      <c r="F22" s="56">
        <f>Balancete!E27+Balancete!E28+Balancete!E29+Balancete!E30</f>
        <v>83492073.85</v>
      </c>
      <c r="G22" s="56">
        <f>Balancete!F27+Balancete!F28+Balancete!F29+Balancete!F30</f>
        <v>153663983.7</v>
      </c>
      <c r="H22" s="56">
        <f>Balancete!G27+Balancete!G28+Balancete!G29+Balancete!G30</f>
        <v>160491155.8</v>
      </c>
      <c r="I22" s="56">
        <f>Balancete!H27+Balancete!H28+Balancete!H29+Balancete!H30</f>
        <v>165509163</v>
      </c>
      <c r="J22" s="56">
        <f>Balancete!I27+Balancete!I28+Balancete!I29+Balancete!I30</f>
        <v>168801287.9</v>
      </c>
      <c r="K22" s="56">
        <f>Balancete!J27+Balancete!J28+Balancete!J29+Balancete!J30</f>
        <v>159089178.1</v>
      </c>
      <c r="L22" s="56">
        <f>Balancete!K27+Balancete!K28+Balancete!K29+Balancete!K30</f>
        <v>94885524.14</v>
      </c>
      <c r="M22" s="56">
        <f>Balancete!L27+Balancete!L28+Balancete!L29+Balancete!L30</f>
        <v>104630296.6</v>
      </c>
      <c r="N22" s="56">
        <f>Balancete!M27+Balancete!M28+Balancete!M29+Balancete!M30</f>
        <v>105362491.1</v>
      </c>
      <c r="O22" s="57">
        <f>Balancete!N27+Balancete!N28+Balancete!N29+Balancete!N30</f>
        <v>100945221.2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54" t="s">
        <v>103</v>
      </c>
      <c r="C23" s="55">
        <v>11.0</v>
      </c>
      <c r="D23" s="56">
        <v>0.0</v>
      </c>
      <c r="E23" s="57">
        <v>0.0</v>
      </c>
      <c r="F23" s="56">
        <v>0.0</v>
      </c>
      <c r="G23" s="57">
        <v>0.0</v>
      </c>
      <c r="H23" s="56">
        <v>0.0</v>
      </c>
      <c r="I23" s="56">
        <v>0.0</v>
      </c>
      <c r="J23" s="57">
        <v>0.0</v>
      </c>
      <c r="K23" s="56">
        <v>0.0</v>
      </c>
      <c r="L23" s="57">
        <v>0.0</v>
      </c>
      <c r="M23" s="56">
        <v>0.0</v>
      </c>
      <c r="N23" s="56">
        <v>0.0</v>
      </c>
      <c r="O23" s="57">
        <v>0.0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54"/>
      <c r="C24" s="68"/>
      <c r="D24" s="58">
        <f t="shared" ref="D24:O24" si="2">SUM(D$20:D$23)</f>
        <v>311369191.8</v>
      </c>
      <c r="E24" s="58">
        <f t="shared" si="2"/>
        <v>327814635.1</v>
      </c>
      <c r="F24" s="58">
        <f t="shared" si="2"/>
        <v>372571682.6</v>
      </c>
      <c r="G24" s="58">
        <f t="shared" si="2"/>
        <v>455221610.6</v>
      </c>
      <c r="H24" s="58">
        <f t="shared" si="2"/>
        <v>478858131.2</v>
      </c>
      <c r="I24" s="58">
        <f t="shared" si="2"/>
        <v>508351641.4</v>
      </c>
      <c r="J24" s="58">
        <f t="shared" si="2"/>
        <v>544361967.5</v>
      </c>
      <c r="K24" s="58">
        <f t="shared" si="2"/>
        <v>548877615.4</v>
      </c>
      <c r="L24" s="58">
        <f t="shared" si="2"/>
        <v>565670187.8</v>
      </c>
      <c r="M24" s="58">
        <f t="shared" si="2"/>
        <v>579602386.4</v>
      </c>
      <c r="N24" s="58">
        <f t="shared" si="2"/>
        <v>621588019.8</v>
      </c>
      <c r="O24" s="59">
        <f t="shared" si="2"/>
        <v>299375612.2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65"/>
      <c r="E25" s="66"/>
      <c r="F25" s="65"/>
      <c r="G25" s="66"/>
      <c r="H25" s="65"/>
      <c r="I25" s="65"/>
      <c r="J25" s="66"/>
      <c r="K25" s="65"/>
      <c r="L25" s="66"/>
      <c r="M25" s="65"/>
      <c r="N25" s="65"/>
      <c r="O25" s="66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69" t="s">
        <v>104</v>
      </c>
      <c r="C26" s="68"/>
      <c r="D26" s="58">
        <f t="shared" ref="D26:O26" si="3">SUM(D$17+D$24)</f>
        <v>316110045.9</v>
      </c>
      <c r="E26" s="58">
        <f t="shared" si="3"/>
        <v>332703734.9</v>
      </c>
      <c r="F26" s="58">
        <f t="shared" si="3"/>
        <v>377460782.3</v>
      </c>
      <c r="G26" s="58">
        <f t="shared" si="3"/>
        <v>460191056.8</v>
      </c>
      <c r="H26" s="58">
        <f t="shared" si="3"/>
        <v>484077577.5</v>
      </c>
      <c r="I26" s="58">
        <f t="shared" si="3"/>
        <v>513571087.6</v>
      </c>
      <c r="J26" s="58">
        <f t="shared" si="3"/>
        <v>551121691.9</v>
      </c>
      <c r="K26" s="58">
        <f t="shared" si="3"/>
        <v>555766472.6</v>
      </c>
      <c r="L26" s="58">
        <f t="shared" si="3"/>
        <v>572559045</v>
      </c>
      <c r="M26" s="58">
        <f t="shared" si="3"/>
        <v>586491243.6</v>
      </c>
      <c r="N26" s="58">
        <f t="shared" si="3"/>
        <v>630614377</v>
      </c>
      <c r="O26" s="59">
        <f t="shared" si="3"/>
        <v>305849779.8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52"/>
      <c r="C27" s="68"/>
      <c r="D27" s="65"/>
      <c r="E27" s="70"/>
      <c r="F27" s="65"/>
      <c r="G27" s="70"/>
      <c r="H27" s="65"/>
      <c r="I27" s="65"/>
      <c r="J27" s="70"/>
      <c r="K27" s="65"/>
      <c r="L27" s="70"/>
      <c r="M27" s="65"/>
      <c r="N27" s="71"/>
      <c r="O27" s="66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38" t="s">
        <v>105</v>
      </c>
      <c r="C28" s="72"/>
      <c r="D28" s="73"/>
      <c r="E28" s="74"/>
      <c r="F28" s="73"/>
      <c r="G28" s="74"/>
      <c r="H28" s="73"/>
      <c r="I28" s="73"/>
      <c r="J28" s="74"/>
      <c r="K28" s="73"/>
      <c r="L28" s="74"/>
      <c r="M28" s="73"/>
      <c r="N28" s="73"/>
      <c r="O28" s="7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40" t="s">
        <v>106</v>
      </c>
      <c r="C29" s="45"/>
      <c r="D29" s="75"/>
      <c r="E29" s="76"/>
      <c r="F29" s="75"/>
      <c r="G29" s="76"/>
      <c r="H29" s="75"/>
      <c r="I29" s="75"/>
      <c r="J29" s="76"/>
      <c r="K29" s="75"/>
      <c r="L29" s="76"/>
      <c r="M29" s="75"/>
      <c r="N29" s="77"/>
      <c r="O29" s="78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79" t="s">
        <v>107</v>
      </c>
      <c r="C30" s="45"/>
      <c r="D30" s="75"/>
      <c r="E30" s="78"/>
      <c r="F30" s="75"/>
      <c r="G30" s="78"/>
      <c r="H30" s="75"/>
      <c r="I30" s="75"/>
      <c r="J30" s="78"/>
      <c r="K30" s="75"/>
      <c r="L30" s="78"/>
      <c r="M30" s="75"/>
      <c r="N30" s="75"/>
      <c r="O30" s="78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0"/>
      <c r="C31" s="81"/>
      <c r="D31" s="82"/>
      <c r="E31" s="83"/>
      <c r="F31" s="82"/>
      <c r="G31" s="83"/>
      <c r="H31" s="82"/>
      <c r="I31" s="82"/>
      <c r="J31" s="83"/>
      <c r="K31" s="82"/>
      <c r="L31" s="83"/>
      <c r="M31" s="82"/>
      <c r="N31" s="82"/>
      <c r="O31" s="83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46" t="s">
        <v>108</v>
      </c>
      <c r="C32" s="81"/>
      <c r="D32" s="82"/>
      <c r="E32" s="83"/>
      <c r="F32" s="82"/>
      <c r="G32" s="83"/>
      <c r="H32" s="82"/>
      <c r="I32" s="82"/>
      <c r="J32" s="83"/>
      <c r="K32" s="82"/>
      <c r="L32" s="83"/>
      <c r="M32" s="82"/>
      <c r="N32" s="82"/>
      <c r="O32" s="83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84"/>
      <c r="C33" s="85"/>
      <c r="D33" s="86"/>
      <c r="E33" s="87"/>
      <c r="F33" s="86"/>
      <c r="G33" s="87"/>
      <c r="H33" s="86"/>
      <c r="I33" s="86"/>
      <c r="J33" s="87"/>
      <c r="K33" s="86"/>
      <c r="L33" s="87"/>
      <c r="M33" s="86"/>
      <c r="N33" s="86"/>
      <c r="O33" s="8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88" t="s">
        <v>109</v>
      </c>
      <c r="C34" s="67">
        <v>12.0</v>
      </c>
      <c r="D34" s="56">
        <f>Balancete!C32+Balancete!C33</f>
        <v>1000000</v>
      </c>
      <c r="E34" s="56">
        <f>Balancete!D32+Balancete!D33</f>
        <v>1000000</v>
      </c>
      <c r="F34" s="56">
        <f>Balancete!E32+Balancete!E33</f>
        <v>1000000</v>
      </c>
      <c r="G34" s="56">
        <f>Balancete!F32+Balancete!F33</f>
        <v>1000000</v>
      </c>
      <c r="H34" s="56">
        <f>Balancete!G32+Balancete!G33</f>
        <v>1000000</v>
      </c>
      <c r="I34" s="56">
        <f>Balancete!H32+Balancete!H33</f>
        <v>1000000</v>
      </c>
      <c r="J34" s="56">
        <f>Balancete!I32+Balancete!I33</f>
        <v>1000000</v>
      </c>
      <c r="K34" s="56">
        <f>Balancete!J32+Balancete!J33</f>
        <v>1000000</v>
      </c>
      <c r="L34" s="56">
        <f>Balancete!K32+Balancete!K33</f>
        <v>1000000</v>
      </c>
      <c r="M34" s="56">
        <f>Balancete!L32+Balancete!L33</f>
        <v>1000000</v>
      </c>
      <c r="N34" s="56">
        <f>Balancete!M32+Balancete!M33</f>
        <v>1000000</v>
      </c>
      <c r="O34" s="57">
        <f>Balancete!N32+Balancete!N33</f>
        <v>1000000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23"/>
      <c r="B35" s="54" t="s">
        <v>110</v>
      </c>
      <c r="C35" s="55">
        <v>13.0</v>
      </c>
      <c r="D35" s="56">
        <f>Balancete!C34+Balancete!C35</f>
        <v>0</v>
      </c>
      <c r="E35" s="56">
        <f>Balancete!D34+Balancete!D35</f>
        <v>0</v>
      </c>
      <c r="F35" s="56">
        <f>Balancete!E34+Balancete!E35</f>
        <v>0</v>
      </c>
      <c r="G35" s="56">
        <f>Balancete!F34+Balancete!F35</f>
        <v>0</v>
      </c>
      <c r="H35" s="56">
        <f>Balancete!G34+Balancete!G35</f>
        <v>0</v>
      </c>
      <c r="I35" s="56">
        <f>Balancete!H34+Balancete!H35</f>
        <v>0</v>
      </c>
      <c r="J35" s="56">
        <f>Balancete!I34+Balancete!I35</f>
        <v>0</v>
      </c>
      <c r="K35" s="56">
        <f>Balancete!J34+Balancete!J35</f>
        <v>0</v>
      </c>
      <c r="L35" s="56">
        <f>Balancete!K34+Balancete!K35</f>
        <v>0</v>
      </c>
      <c r="M35" s="56">
        <f>Balancete!L34+Balancete!L35</f>
        <v>0</v>
      </c>
      <c r="N35" s="56">
        <f>Balancete!M34+Balancete!M35</f>
        <v>0</v>
      </c>
      <c r="O35" s="57">
        <f>Balancete!N34+Balancete!N35</f>
        <v>0</v>
      </c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54" t="s">
        <v>111</v>
      </c>
      <c r="C36" s="55">
        <v>14.0</v>
      </c>
      <c r="D36" s="56">
        <f>Balancete!C51+Balancete!C52</f>
        <v>56864756.66</v>
      </c>
      <c r="E36" s="56">
        <f>Balancete!D51+Balancete!D52</f>
        <v>74504548.78</v>
      </c>
      <c r="F36" s="56">
        <f>Balancete!E51+Balancete!E52</f>
        <v>94332582.98</v>
      </c>
      <c r="G36" s="56">
        <f>Balancete!F51+Balancete!F52</f>
        <v>136204966.1</v>
      </c>
      <c r="H36" s="56">
        <f>Balancete!G51+Balancete!G52</f>
        <v>210657602.8</v>
      </c>
      <c r="I36" s="56">
        <f>Balancete!H51+Balancete!H52</f>
        <v>232979998.6</v>
      </c>
      <c r="J36" s="56">
        <f>Balancete!I51+Balancete!I52</f>
        <v>247017002</v>
      </c>
      <c r="K36" s="56">
        <f>Balancete!J51+Balancete!J52</f>
        <v>279755156.3</v>
      </c>
      <c r="L36" s="56">
        <f>Balancete!K51+Balancete!K52</f>
        <v>290639175.5</v>
      </c>
      <c r="M36" s="56">
        <f>Balancete!L51+Balancete!L52</f>
        <v>300097168.9</v>
      </c>
      <c r="N36" s="56">
        <f>Balancete!M51+Balancete!M52</f>
        <v>306003366.6</v>
      </c>
      <c r="O36" s="57">
        <f>Balancete!N51+Balancete!N52</f>
        <v>339796382.2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112</v>
      </c>
      <c r="C37" s="88" t="s">
        <v>84</v>
      </c>
      <c r="D37" s="56">
        <f>'D.R MENSAL'!D39</f>
        <v>17639792.12</v>
      </c>
      <c r="E37" s="56">
        <f>'D.R MENSAL'!E39</f>
        <v>19828034.2</v>
      </c>
      <c r="F37" s="56">
        <f>'D.R MENSAL'!F39</f>
        <v>41872383.14</v>
      </c>
      <c r="G37" s="56">
        <f>'D.R MENSAL'!G39</f>
        <v>74452636.66</v>
      </c>
      <c r="H37" s="56">
        <f>'D.R MENSAL'!H39</f>
        <v>22322395.85</v>
      </c>
      <c r="I37" s="56">
        <f>'D.R MENSAL'!I39</f>
        <v>14037003.33</v>
      </c>
      <c r="J37" s="56">
        <f>'D.R MENSAL'!J39</f>
        <v>32738154.32</v>
      </c>
      <c r="K37" s="56">
        <f>'D.R MENSAL'!K39</f>
        <v>10884019.25</v>
      </c>
      <c r="L37" s="56">
        <f>'D.R MENSAL'!L39</f>
        <v>9457993.39</v>
      </c>
      <c r="M37" s="56">
        <f>'D.R MENSAL'!M39</f>
        <v>5906197.64</v>
      </c>
      <c r="N37" s="56">
        <f>'D.R MENSAL'!N39</f>
        <v>33793015.66</v>
      </c>
      <c r="O37" s="57">
        <f>'D.R MENSAL'!O39</f>
        <v>-316723175.7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89" t="s">
        <v>113</v>
      </c>
      <c r="C38" s="90"/>
      <c r="D38" s="91">
        <f t="shared" ref="D38:O38" si="4">SUM(D$34:D$37)</f>
        <v>75504548.78</v>
      </c>
      <c r="E38" s="91">
        <f t="shared" si="4"/>
        <v>95332582.98</v>
      </c>
      <c r="F38" s="91">
        <f t="shared" si="4"/>
        <v>137204966.1</v>
      </c>
      <c r="G38" s="91">
        <f t="shared" si="4"/>
        <v>211657602.8</v>
      </c>
      <c r="H38" s="91">
        <f t="shared" si="4"/>
        <v>233979998.6</v>
      </c>
      <c r="I38" s="91">
        <f t="shared" si="4"/>
        <v>248017002</v>
      </c>
      <c r="J38" s="91">
        <f t="shared" si="4"/>
        <v>280755156.3</v>
      </c>
      <c r="K38" s="91">
        <f t="shared" si="4"/>
        <v>291639175.5</v>
      </c>
      <c r="L38" s="91">
        <f t="shared" si="4"/>
        <v>301097168.9</v>
      </c>
      <c r="M38" s="91">
        <f t="shared" si="4"/>
        <v>307003366.6</v>
      </c>
      <c r="N38" s="91">
        <f t="shared" si="4"/>
        <v>340796382.2</v>
      </c>
      <c r="O38" s="92">
        <f t="shared" si="4"/>
        <v>24073206.57</v>
      </c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46" t="s">
        <v>114</v>
      </c>
      <c r="C39" s="93"/>
      <c r="D39" s="94"/>
      <c r="E39" s="95"/>
      <c r="F39" s="94"/>
      <c r="G39" s="95"/>
      <c r="H39" s="94"/>
      <c r="I39" s="94"/>
      <c r="J39" s="95"/>
      <c r="K39" s="94"/>
      <c r="L39" s="95"/>
      <c r="M39" s="94"/>
      <c r="N39" s="94"/>
      <c r="O39" s="9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96"/>
      <c r="C40" s="97"/>
      <c r="D40" s="71"/>
      <c r="E40" s="70"/>
      <c r="F40" s="71"/>
      <c r="G40" s="70"/>
      <c r="H40" s="71"/>
      <c r="I40" s="71"/>
      <c r="J40" s="70"/>
      <c r="K40" s="71"/>
      <c r="L40" s="70"/>
      <c r="M40" s="71"/>
      <c r="N40" s="71"/>
      <c r="O40" s="70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88" t="s">
        <v>115</v>
      </c>
      <c r="C41" s="67">
        <v>15.0</v>
      </c>
      <c r="D41" s="56">
        <v>0.0</v>
      </c>
      <c r="E41" s="57">
        <v>0.0</v>
      </c>
      <c r="F41" s="56">
        <v>0.0</v>
      </c>
      <c r="G41" s="57">
        <v>0.0</v>
      </c>
      <c r="H41" s="56">
        <v>0.0</v>
      </c>
      <c r="I41" s="56">
        <v>0.0</v>
      </c>
      <c r="J41" s="57">
        <v>0.0</v>
      </c>
      <c r="K41" s="56">
        <v>0.0</v>
      </c>
      <c r="L41" s="57">
        <v>0.0</v>
      </c>
      <c r="M41" s="56">
        <v>0.0</v>
      </c>
      <c r="N41" s="56">
        <v>0.0</v>
      </c>
      <c r="O41" s="57">
        <v>0.0</v>
      </c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88" t="s">
        <v>116</v>
      </c>
      <c r="C42" s="67">
        <v>16.0</v>
      </c>
      <c r="D42" s="56">
        <v>0.0</v>
      </c>
      <c r="E42" s="57">
        <v>0.0</v>
      </c>
      <c r="F42" s="56">
        <v>0.0</v>
      </c>
      <c r="G42" s="57">
        <v>0.0</v>
      </c>
      <c r="H42" s="56">
        <v>0.0</v>
      </c>
      <c r="I42" s="56">
        <v>0.0</v>
      </c>
      <c r="J42" s="57">
        <v>0.0</v>
      </c>
      <c r="K42" s="56">
        <v>0.0</v>
      </c>
      <c r="L42" s="57">
        <v>0.0</v>
      </c>
      <c r="M42" s="56">
        <v>0.0</v>
      </c>
      <c r="N42" s="56">
        <v>0.0</v>
      </c>
      <c r="O42" s="57">
        <v>0.0</v>
      </c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88" t="s">
        <v>117</v>
      </c>
      <c r="C43" s="67">
        <v>17.0</v>
      </c>
      <c r="D43" s="56">
        <v>0.0</v>
      </c>
      <c r="E43" s="57">
        <v>0.0</v>
      </c>
      <c r="F43" s="56">
        <v>0.0</v>
      </c>
      <c r="G43" s="57">
        <v>0.0</v>
      </c>
      <c r="H43" s="56">
        <v>0.0</v>
      </c>
      <c r="I43" s="56">
        <v>0.0</v>
      </c>
      <c r="J43" s="57">
        <v>0.0</v>
      </c>
      <c r="K43" s="56">
        <v>0.0</v>
      </c>
      <c r="L43" s="57">
        <v>0.0</v>
      </c>
      <c r="M43" s="56">
        <v>0.0</v>
      </c>
      <c r="N43" s="56">
        <v>0.0</v>
      </c>
      <c r="O43" s="57">
        <v>0.0</v>
      </c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88" t="s">
        <v>118</v>
      </c>
      <c r="C44" s="67">
        <v>18.0</v>
      </c>
      <c r="D44" s="56">
        <v>0.0</v>
      </c>
      <c r="E44" s="57">
        <v>0.0</v>
      </c>
      <c r="F44" s="56">
        <v>0.0</v>
      </c>
      <c r="G44" s="57">
        <v>0.0</v>
      </c>
      <c r="H44" s="56">
        <v>0.0</v>
      </c>
      <c r="I44" s="56">
        <v>0.0</v>
      </c>
      <c r="J44" s="57">
        <v>0.0</v>
      </c>
      <c r="K44" s="56">
        <v>0.0</v>
      </c>
      <c r="L44" s="57">
        <v>0.0</v>
      </c>
      <c r="M44" s="56">
        <v>0.0</v>
      </c>
      <c r="N44" s="56">
        <v>0.0</v>
      </c>
      <c r="O44" s="57">
        <v>0.0</v>
      </c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88" t="s">
        <v>119</v>
      </c>
      <c r="C45" s="67">
        <v>19.0</v>
      </c>
      <c r="D45" s="56">
        <v>0.0</v>
      </c>
      <c r="E45" s="57">
        <v>0.0</v>
      </c>
      <c r="F45" s="56">
        <v>0.0</v>
      </c>
      <c r="G45" s="57">
        <v>0.0</v>
      </c>
      <c r="H45" s="56">
        <v>0.0</v>
      </c>
      <c r="I45" s="56">
        <v>0.0</v>
      </c>
      <c r="J45" s="57">
        <v>0.0</v>
      </c>
      <c r="K45" s="56">
        <v>0.0</v>
      </c>
      <c r="L45" s="57">
        <v>0.0</v>
      </c>
      <c r="M45" s="56">
        <v>0.0</v>
      </c>
      <c r="N45" s="56">
        <v>0.0</v>
      </c>
      <c r="O45" s="57">
        <v>0.0</v>
      </c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89" t="s">
        <v>113</v>
      </c>
      <c r="C46" s="97"/>
      <c r="D46" s="58">
        <f t="shared" ref="D46:O46" si="5">SUM(D$41:D$45)</f>
        <v>0</v>
      </c>
      <c r="E46" s="58">
        <f t="shared" si="5"/>
        <v>0</v>
      </c>
      <c r="F46" s="58">
        <f t="shared" si="5"/>
        <v>0</v>
      </c>
      <c r="G46" s="58">
        <f t="shared" si="5"/>
        <v>0</v>
      </c>
      <c r="H46" s="58">
        <f t="shared" si="5"/>
        <v>0</v>
      </c>
      <c r="I46" s="58">
        <f t="shared" si="5"/>
        <v>0</v>
      </c>
      <c r="J46" s="58">
        <f t="shared" si="5"/>
        <v>0</v>
      </c>
      <c r="K46" s="58">
        <f t="shared" si="5"/>
        <v>0</v>
      </c>
      <c r="L46" s="58">
        <f t="shared" si="5"/>
        <v>0</v>
      </c>
      <c r="M46" s="58">
        <f t="shared" si="5"/>
        <v>0</v>
      </c>
      <c r="N46" s="58">
        <f t="shared" si="5"/>
        <v>0</v>
      </c>
      <c r="O46" s="59">
        <f t="shared" si="5"/>
        <v>0</v>
      </c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46" t="s">
        <v>120</v>
      </c>
      <c r="C47" s="93"/>
      <c r="D47" s="98"/>
      <c r="E47" s="99"/>
      <c r="F47" s="98"/>
      <c r="G47" s="99"/>
      <c r="H47" s="98"/>
      <c r="I47" s="98"/>
      <c r="J47" s="99"/>
      <c r="K47" s="98"/>
      <c r="L47" s="99"/>
      <c r="M47" s="98"/>
      <c r="N47" s="98"/>
      <c r="O47" s="99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88"/>
      <c r="C48" s="97"/>
      <c r="D48" s="71"/>
      <c r="E48" s="70"/>
      <c r="F48" s="71"/>
      <c r="G48" s="70"/>
      <c r="H48" s="71"/>
      <c r="I48" s="71"/>
      <c r="J48" s="70"/>
      <c r="K48" s="71"/>
      <c r="L48" s="70"/>
      <c r="M48" s="71"/>
      <c r="N48" s="71"/>
      <c r="O48" s="70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23"/>
      <c r="B49" s="88" t="s">
        <v>121</v>
      </c>
      <c r="C49" s="67">
        <v>19.0</v>
      </c>
      <c r="D49" s="56">
        <f>Balancete!C15+Balancete!C16+Balancete!C19+Balancete!C21+Balancete!C22+Balancete!C25</f>
        <v>240605497.2</v>
      </c>
      <c r="E49" s="56">
        <f>Balancete!D15+Balancete!D16+Balancete!D19+Balancete!D21+Balancete!D22+Balancete!D25</f>
        <v>237371151.9</v>
      </c>
      <c r="F49" s="56">
        <f>Balancete!E15+Balancete!E16+Balancete!E19+Balancete!E21+Balancete!E22+Balancete!E25</f>
        <v>240255816.2</v>
      </c>
      <c r="G49" s="56">
        <f>Balancete!F15+Balancete!F16+Balancete!F19+Balancete!F21+Balancete!F22+Balancete!F25</f>
        <v>248533454</v>
      </c>
      <c r="H49" s="56">
        <f>Balancete!G15+Balancete!G16+Balancete!G19+Balancete!G21+Balancete!G22+Balancete!G25</f>
        <v>250097578.8</v>
      </c>
      <c r="I49" s="56">
        <f>Balancete!H15+Balancete!H16+Balancete!H19+Balancete!H21+Balancete!H22+Balancete!H25</f>
        <v>265554085.6</v>
      </c>
      <c r="J49" s="56">
        <f>Balancete!I15+Balancete!I16+Balancete!I19+Balancete!I21+Balancete!I22+Balancete!I25</f>
        <v>270366535.6</v>
      </c>
      <c r="K49" s="56">
        <f>Balancete!J15+Balancete!J16+Balancete!J19+Balancete!J21+Balancete!J22+Balancete!J25</f>
        <v>264127297.1</v>
      </c>
      <c r="L49" s="56">
        <f>Balancete!K15+Balancete!K16+Balancete!K19+Balancete!K21+Balancete!K22+Balancete!K25</f>
        <v>271461876</v>
      </c>
      <c r="M49" s="56">
        <f>Balancete!L15+Balancete!L16+Balancete!L19+Balancete!L21+Balancete!L22+Balancete!L25</f>
        <v>279487877</v>
      </c>
      <c r="N49" s="56">
        <f>Balancete!M15+Balancete!M16+Balancete!M19+Balancete!M21+Balancete!M22+Balancete!M25</f>
        <v>289817994.7</v>
      </c>
      <c r="O49" s="57">
        <f>Balancete!N15+Balancete!N16+Balancete!N19+Balancete!N21+Balancete!N22+Balancete!N25</f>
        <v>281776573.3</v>
      </c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88" t="s">
        <v>122</v>
      </c>
      <c r="C50" s="67">
        <v>20.0</v>
      </c>
      <c r="D50" s="56">
        <v>0.0</v>
      </c>
      <c r="E50" s="56">
        <v>0.0</v>
      </c>
      <c r="F50" s="56">
        <v>0.0</v>
      </c>
      <c r="G50" s="56">
        <v>0.0</v>
      </c>
      <c r="H50" s="56">
        <v>0.0</v>
      </c>
      <c r="I50" s="56">
        <v>0.0</v>
      </c>
      <c r="J50" s="56">
        <v>0.0</v>
      </c>
      <c r="K50" s="56">
        <v>0.0</v>
      </c>
      <c r="L50" s="56">
        <v>0.0</v>
      </c>
      <c r="M50" s="56">
        <v>0.0</v>
      </c>
      <c r="N50" s="56">
        <v>0.0</v>
      </c>
      <c r="O50" s="57">
        <v>0.0</v>
      </c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88" t="s">
        <v>123</v>
      </c>
      <c r="C51" s="67">
        <v>15.0</v>
      </c>
      <c r="D51" s="56">
        <v>0.0</v>
      </c>
      <c r="E51" s="57">
        <v>0.0</v>
      </c>
      <c r="F51" s="56">
        <v>0.0</v>
      </c>
      <c r="G51" s="57">
        <v>0.0</v>
      </c>
      <c r="H51" s="56">
        <v>0.0</v>
      </c>
      <c r="I51" s="56">
        <v>0.0</v>
      </c>
      <c r="J51" s="57">
        <v>0.0</v>
      </c>
      <c r="K51" s="56">
        <v>0.0</v>
      </c>
      <c r="L51" s="57">
        <v>0.0</v>
      </c>
      <c r="M51" s="56">
        <v>0.0</v>
      </c>
      <c r="N51" s="56">
        <v>0.0</v>
      </c>
      <c r="O51" s="57">
        <v>0.0</v>
      </c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88" t="s">
        <v>124</v>
      </c>
      <c r="C52" s="67">
        <v>21.0</v>
      </c>
      <c r="D52" s="56">
        <v>0.0</v>
      </c>
      <c r="E52" s="57">
        <v>0.0</v>
      </c>
      <c r="F52" s="56">
        <v>0.0</v>
      </c>
      <c r="G52" s="57">
        <v>0.0</v>
      </c>
      <c r="H52" s="56">
        <v>0.0</v>
      </c>
      <c r="I52" s="56">
        <v>0.0</v>
      </c>
      <c r="J52" s="57">
        <v>0.0</v>
      </c>
      <c r="K52" s="56">
        <v>0.0</v>
      </c>
      <c r="L52" s="57">
        <v>0.0</v>
      </c>
      <c r="M52" s="56">
        <v>0.0</v>
      </c>
      <c r="N52" s="56">
        <v>0.0</v>
      </c>
      <c r="O52" s="57">
        <v>0.0</v>
      </c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51"/>
      <c r="C53" s="97"/>
      <c r="D53" s="58">
        <f t="shared" ref="D53:O53" si="6">SUM(D$49:D$52)</f>
        <v>240605497.2</v>
      </c>
      <c r="E53" s="58">
        <f t="shared" si="6"/>
        <v>237371151.9</v>
      </c>
      <c r="F53" s="58">
        <f t="shared" si="6"/>
        <v>240255816.2</v>
      </c>
      <c r="G53" s="58">
        <f t="shared" si="6"/>
        <v>248533454</v>
      </c>
      <c r="H53" s="58">
        <f t="shared" si="6"/>
        <v>250097578.8</v>
      </c>
      <c r="I53" s="58">
        <f t="shared" si="6"/>
        <v>265554085.6</v>
      </c>
      <c r="J53" s="58">
        <f t="shared" si="6"/>
        <v>270366535.6</v>
      </c>
      <c r="K53" s="58">
        <f t="shared" si="6"/>
        <v>264127297.1</v>
      </c>
      <c r="L53" s="58">
        <f t="shared" si="6"/>
        <v>271461876</v>
      </c>
      <c r="M53" s="58">
        <f t="shared" si="6"/>
        <v>279487877</v>
      </c>
      <c r="N53" s="58">
        <f t="shared" si="6"/>
        <v>289817994.7</v>
      </c>
      <c r="O53" s="59">
        <f t="shared" si="6"/>
        <v>281776573.3</v>
      </c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51"/>
      <c r="C54" s="51"/>
      <c r="D54" s="65"/>
      <c r="E54" s="52"/>
      <c r="F54" s="65"/>
      <c r="G54" s="52"/>
      <c r="H54" s="65"/>
      <c r="I54" s="65"/>
      <c r="J54" s="52"/>
      <c r="K54" s="65"/>
      <c r="L54" s="52"/>
      <c r="M54" s="65"/>
      <c r="N54" s="51"/>
      <c r="O54" s="66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00" t="s">
        <v>125</v>
      </c>
      <c r="C55" s="51"/>
      <c r="D55" s="58">
        <f t="shared" ref="D55:O55" si="7">SUM(D$38+D$46+D$53)</f>
        <v>316110045.9</v>
      </c>
      <c r="E55" s="58">
        <f t="shared" si="7"/>
        <v>332703734.9</v>
      </c>
      <c r="F55" s="58">
        <f t="shared" si="7"/>
        <v>377460782.3</v>
      </c>
      <c r="G55" s="58">
        <f t="shared" si="7"/>
        <v>460191056.8</v>
      </c>
      <c r="H55" s="58">
        <f t="shared" si="7"/>
        <v>484077577.5</v>
      </c>
      <c r="I55" s="58">
        <f t="shared" si="7"/>
        <v>513571087.6</v>
      </c>
      <c r="J55" s="58">
        <f t="shared" si="7"/>
        <v>551121691.9</v>
      </c>
      <c r="K55" s="58">
        <f t="shared" si="7"/>
        <v>555766472.6</v>
      </c>
      <c r="L55" s="58">
        <f t="shared" si="7"/>
        <v>572559045</v>
      </c>
      <c r="M55" s="58">
        <f t="shared" si="7"/>
        <v>586491243.6</v>
      </c>
      <c r="N55" s="58">
        <f t="shared" si="7"/>
        <v>630614377</v>
      </c>
      <c r="O55" s="59">
        <f t="shared" si="7"/>
        <v>305849779.8</v>
      </c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01"/>
      <c r="C56" s="90"/>
      <c r="D56" s="102"/>
      <c r="E56" s="103"/>
      <c r="F56" s="102"/>
      <c r="G56" s="103"/>
      <c r="H56" s="102"/>
      <c r="I56" s="102"/>
      <c r="J56" s="103"/>
      <c r="K56" s="102"/>
      <c r="L56" s="103"/>
      <c r="M56" s="102"/>
      <c r="N56" s="90"/>
      <c r="O56" s="104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34" t="s">
        <v>126</v>
      </c>
      <c r="C57" s="33"/>
      <c r="D57" s="34"/>
      <c r="E57" s="35"/>
      <c r="F57" s="34"/>
      <c r="G57" s="35"/>
      <c r="H57" s="34"/>
      <c r="I57" s="34"/>
      <c r="J57" s="35"/>
      <c r="K57" s="34"/>
      <c r="L57" s="35"/>
      <c r="M57" s="34"/>
      <c r="N57" s="35" t="s">
        <v>127</v>
      </c>
      <c r="O57" s="34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6">
    <mergeCell ref="B3:H3"/>
    <mergeCell ref="F5:H5"/>
    <mergeCell ref="M5:O5"/>
    <mergeCell ref="G7:H7"/>
    <mergeCell ref="L7:M7"/>
    <mergeCell ref="N7:O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9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hidden="1" min="1" max="1" width="7.63"/>
    <col customWidth="1" min="2" max="2" width="39.88"/>
    <col customWidth="1" min="3" max="3" width="6.13"/>
    <col customWidth="1" min="4" max="4" width="16.5"/>
    <col customWidth="1" min="5" max="5" width="14.75"/>
    <col customWidth="1" min="6" max="6" width="16.5"/>
    <col customWidth="1" min="7" max="7" width="20.75"/>
    <col customWidth="1" min="8" max="8" width="16.5"/>
    <col customWidth="1" min="9" max="9" width="14.75"/>
    <col customWidth="1" min="10" max="10" width="16.5"/>
    <col customWidth="1" min="11" max="11" width="14.13"/>
    <col customWidth="1" min="12" max="12" width="16.5"/>
    <col customWidth="1" min="13" max="13" width="14.75"/>
    <col customWidth="1" min="14" max="14" width="16.5"/>
    <col customWidth="1" min="15" max="15" width="16.13"/>
    <col customWidth="1" min="16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128</v>
      </c>
      <c r="C3" s="31"/>
      <c r="D3" s="31"/>
      <c r="E3" s="31"/>
      <c r="F3" s="31"/>
      <c r="G3" s="3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4"/>
      <c r="E4" s="33"/>
      <c r="F4" s="34"/>
      <c r="G4" s="33"/>
      <c r="H4" s="34"/>
      <c r="I4" s="33"/>
      <c r="J4" s="34"/>
      <c r="K4" s="33"/>
      <c r="L4" s="34"/>
      <c r="M4" s="33"/>
      <c r="N4" s="34"/>
      <c r="O4" s="33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34" t="s">
        <v>129</v>
      </c>
      <c r="C5" s="34"/>
      <c r="D5" s="36"/>
      <c r="E5" s="35"/>
      <c r="H5" s="36"/>
      <c r="I5" s="105"/>
      <c r="L5" s="36"/>
      <c r="M5" s="3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130</v>
      </c>
      <c r="C6" s="34"/>
      <c r="D6" s="34"/>
      <c r="E6" s="34"/>
      <c r="F6" s="34"/>
      <c r="G6" s="35" t="s">
        <v>88</v>
      </c>
      <c r="H6" s="34"/>
      <c r="I6" s="34"/>
      <c r="J6" s="34"/>
      <c r="K6" s="35"/>
      <c r="L6" s="34"/>
      <c r="M6" s="34"/>
      <c r="N6" s="34"/>
      <c r="O6" s="35" t="s">
        <v>88</v>
      </c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33"/>
      <c r="D7" s="34"/>
      <c r="E7" s="33"/>
      <c r="F7" s="34"/>
      <c r="G7" s="35" t="s">
        <v>131</v>
      </c>
      <c r="H7" s="34"/>
      <c r="I7" s="33"/>
      <c r="J7" s="34"/>
      <c r="K7" s="35"/>
      <c r="L7" s="34"/>
      <c r="M7" s="33"/>
      <c r="N7" s="34"/>
      <c r="O7" s="35" t="s">
        <v>131</v>
      </c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34"/>
      <c r="C8" s="33"/>
      <c r="D8" s="34"/>
      <c r="E8" s="33"/>
      <c r="F8" s="34"/>
      <c r="G8" s="33"/>
      <c r="H8" s="34"/>
      <c r="I8" s="33"/>
      <c r="J8" s="34"/>
      <c r="K8" s="33"/>
      <c r="L8" s="34"/>
      <c r="M8" s="33"/>
      <c r="N8" s="34"/>
      <c r="O8" s="33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106" t="s">
        <v>90</v>
      </c>
      <c r="C9" s="106" t="s">
        <v>91</v>
      </c>
      <c r="D9" s="107" t="s">
        <v>16</v>
      </c>
      <c r="E9" s="107" t="s">
        <v>17</v>
      </c>
      <c r="F9" s="107" t="s">
        <v>18</v>
      </c>
      <c r="G9" s="107" t="s">
        <v>19</v>
      </c>
      <c r="H9" s="107" t="s">
        <v>20</v>
      </c>
      <c r="I9" s="107" t="s">
        <v>21</v>
      </c>
      <c r="J9" s="107" t="s">
        <v>22</v>
      </c>
      <c r="K9" s="107" t="s">
        <v>23</v>
      </c>
      <c r="L9" s="107" t="s">
        <v>24</v>
      </c>
      <c r="M9" s="107" t="s">
        <v>25</v>
      </c>
      <c r="N9" s="107" t="s">
        <v>26</v>
      </c>
      <c r="O9" s="106" t="s">
        <v>27</v>
      </c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08"/>
      <c r="C10" s="109"/>
      <c r="D10" s="110"/>
      <c r="E10" s="111"/>
      <c r="F10" s="111"/>
      <c r="G10" s="111"/>
      <c r="H10" s="110"/>
      <c r="I10" s="111"/>
      <c r="J10" s="111"/>
      <c r="K10" s="111"/>
      <c r="L10" s="110"/>
      <c r="M10" s="111"/>
      <c r="N10" s="112"/>
      <c r="O10" s="110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88" t="s">
        <v>132</v>
      </c>
      <c r="C11" s="67">
        <v>22.0</v>
      </c>
      <c r="D11" s="57">
        <f>Balancete!C37</f>
        <v>24461174.67</v>
      </c>
      <c r="E11" s="57">
        <f>Balancete!D37</f>
        <v>13598702.59</v>
      </c>
      <c r="F11" s="57">
        <f>Balancete!E37</f>
        <v>17084469.28</v>
      </c>
      <c r="G11" s="57">
        <f>Balancete!F37</f>
        <v>77089437.78</v>
      </c>
      <c r="H11" s="57">
        <f>Balancete!G37</f>
        <v>22780620.08</v>
      </c>
      <c r="I11" s="57">
        <f>Balancete!H37</f>
        <v>14884936.67</v>
      </c>
      <c r="J11" s="57">
        <f>Balancete!I37</f>
        <v>33335501.36</v>
      </c>
      <c r="K11" s="57">
        <f>Balancete!J37</f>
        <v>24127743.79</v>
      </c>
      <c r="L11" s="57">
        <f>Balancete!K37</f>
        <v>14513920.56</v>
      </c>
      <c r="M11" s="57">
        <f>Balancete!L37</f>
        <v>13606870.22</v>
      </c>
      <c r="N11" s="56">
        <f>Balancete!M37</f>
        <v>8165894.45</v>
      </c>
      <c r="O11" s="57">
        <f>Balancete!N37</f>
        <v>22526727.15</v>
      </c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88" t="s">
        <v>133</v>
      </c>
      <c r="C12" s="67">
        <v>23.0</v>
      </c>
      <c r="D12" s="57">
        <f>Balancete!C38</f>
        <v>11303794.85</v>
      </c>
      <c r="E12" s="57">
        <f>Balancete!D38</f>
        <v>11514577.5</v>
      </c>
      <c r="F12" s="57">
        <f>Balancete!E38</f>
        <v>32550452.02</v>
      </c>
      <c r="G12" s="57">
        <f>Balancete!F38</f>
        <v>2051226.88</v>
      </c>
      <c r="H12" s="57">
        <f>Balancete!G38</f>
        <v>5083914.54</v>
      </c>
      <c r="I12" s="57">
        <f>Balancete!H38</f>
        <v>13591209.55</v>
      </c>
      <c r="J12" s="57">
        <f>Balancete!I38</f>
        <v>5808854.74</v>
      </c>
      <c r="K12" s="57">
        <f>Balancete!J38</f>
        <v>-5182065.3</v>
      </c>
      <c r="L12" s="57">
        <f>Balancete!K38</f>
        <v>3350643.73</v>
      </c>
      <c r="M12" s="57">
        <f>Balancete!L38</f>
        <v>4461636.99</v>
      </c>
      <c r="N12" s="56">
        <f>Balancete!M38</f>
        <v>33654092.91</v>
      </c>
      <c r="O12" s="57">
        <f>Balancete!N38</f>
        <v>7253467.35</v>
      </c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100" t="s">
        <v>134</v>
      </c>
      <c r="C13" s="67"/>
      <c r="D13" s="113">
        <f t="shared" ref="D13:O13" si="1">SUM(D11:D12)</f>
        <v>35764969.52</v>
      </c>
      <c r="E13" s="113">
        <f t="shared" si="1"/>
        <v>25113280.09</v>
      </c>
      <c r="F13" s="113">
        <f t="shared" si="1"/>
        <v>49634921.3</v>
      </c>
      <c r="G13" s="113">
        <f t="shared" si="1"/>
        <v>79140664.66</v>
      </c>
      <c r="H13" s="113">
        <f t="shared" si="1"/>
        <v>27864534.62</v>
      </c>
      <c r="I13" s="113">
        <f t="shared" si="1"/>
        <v>28476146.22</v>
      </c>
      <c r="J13" s="113">
        <f t="shared" si="1"/>
        <v>39144356.1</v>
      </c>
      <c r="K13" s="113">
        <f t="shared" si="1"/>
        <v>18945678.49</v>
      </c>
      <c r="L13" s="113">
        <f t="shared" si="1"/>
        <v>17864564.29</v>
      </c>
      <c r="M13" s="113">
        <f t="shared" si="1"/>
        <v>18068507.21</v>
      </c>
      <c r="N13" s="114">
        <f t="shared" si="1"/>
        <v>41819987.36</v>
      </c>
      <c r="O13" s="113">
        <f t="shared" si="1"/>
        <v>29780194.5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88" t="s">
        <v>135</v>
      </c>
      <c r="C14" s="67">
        <v>24.0</v>
      </c>
      <c r="D14" s="57">
        <f>Balancete!C43</f>
        <v>0</v>
      </c>
      <c r="E14" s="57">
        <f>Balancete!D43</f>
        <v>0</v>
      </c>
      <c r="F14" s="57">
        <f>Balancete!E43</f>
        <v>0</v>
      </c>
      <c r="G14" s="57">
        <f>Balancete!F43</f>
        <v>0</v>
      </c>
      <c r="H14" s="57">
        <f>Balancete!G43</f>
        <v>0</v>
      </c>
      <c r="I14" s="57">
        <f>Balancete!H43</f>
        <v>0</v>
      </c>
      <c r="J14" s="57">
        <f>Balancete!I43</f>
        <v>0</v>
      </c>
      <c r="K14" s="57">
        <f>Balancete!J43</f>
        <v>0</v>
      </c>
      <c r="L14" s="57">
        <f>Balancete!K43</f>
        <v>0</v>
      </c>
      <c r="M14" s="57">
        <f>Balancete!L43</f>
        <v>0</v>
      </c>
      <c r="N14" s="56">
        <f>Balancete!M43</f>
        <v>0</v>
      </c>
      <c r="O14" s="57">
        <f>Balancete!N43</f>
        <v>329902536.4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115" t="s">
        <v>136</v>
      </c>
      <c r="C15" s="97"/>
      <c r="D15" s="116">
        <f t="shared" ref="D15:O15" si="2">D13-D14</f>
        <v>35764969.52</v>
      </c>
      <c r="E15" s="116">
        <f t="shared" si="2"/>
        <v>25113280.09</v>
      </c>
      <c r="F15" s="116">
        <f t="shared" si="2"/>
        <v>49634921.3</v>
      </c>
      <c r="G15" s="117">
        <f t="shared" si="2"/>
        <v>79140664.66</v>
      </c>
      <c r="H15" s="116">
        <f t="shared" si="2"/>
        <v>27864534.62</v>
      </c>
      <c r="I15" s="116">
        <f t="shared" si="2"/>
        <v>28476146.22</v>
      </c>
      <c r="J15" s="116">
        <f t="shared" si="2"/>
        <v>39144356.1</v>
      </c>
      <c r="K15" s="118">
        <f t="shared" si="2"/>
        <v>18945678.49</v>
      </c>
      <c r="L15" s="118">
        <f t="shared" si="2"/>
        <v>17864564.29</v>
      </c>
      <c r="M15" s="118">
        <f t="shared" si="2"/>
        <v>18068507.21</v>
      </c>
      <c r="N15" s="118">
        <f t="shared" si="2"/>
        <v>41819987.36</v>
      </c>
      <c r="O15" s="117">
        <f t="shared" si="2"/>
        <v>-300122341.9</v>
      </c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1"/>
      <c r="C16" s="108"/>
      <c r="D16" s="119"/>
      <c r="E16" s="110"/>
      <c r="F16" s="111"/>
      <c r="G16" s="120"/>
      <c r="H16" s="119"/>
      <c r="I16" s="110"/>
      <c r="J16" s="111"/>
      <c r="K16" s="120"/>
      <c r="L16" s="56"/>
      <c r="M16" s="57"/>
      <c r="N16" s="121"/>
      <c r="O16" s="110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88" t="s">
        <v>137</v>
      </c>
      <c r="C17" s="122" t="s">
        <v>84</v>
      </c>
      <c r="D17" s="56">
        <f>Balancete!C39</f>
        <v>0</v>
      </c>
      <c r="E17" s="56">
        <f>Balancete!D39</f>
        <v>0</v>
      </c>
      <c r="F17" s="56">
        <f>Balancete!E39</f>
        <v>0</v>
      </c>
      <c r="G17" s="56">
        <f>Balancete!F39</f>
        <v>0</v>
      </c>
      <c r="H17" s="56">
        <f>Balancete!G39</f>
        <v>0</v>
      </c>
      <c r="I17" s="56">
        <f>Balancete!H39</f>
        <v>0</v>
      </c>
      <c r="J17" s="56">
        <f>Balancete!I39</f>
        <v>0</v>
      </c>
      <c r="K17" s="56">
        <f>Balancete!J39</f>
        <v>0</v>
      </c>
      <c r="L17" s="56">
        <f>Balancete!K39</f>
        <v>0</v>
      </c>
      <c r="M17" s="56">
        <f>Balancete!L39</f>
        <v>0</v>
      </c>
      <c r="N17" s="56">
        <f>Balancete!M39</f>
        <v>0</v>
      </c>
      <c r="O17" s="57">
        <f>Balancete!N39</f>
        <v>0</v>
      </c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88" t="s">
        <v>138</v>
      </c>
      <c r="C18" s="67"/>
      <c r="D18" s="56">
        <v>0.0</v>
      </c>
      <c r="E18" s="56">
        <v>0.0</v>
      </c>
      <c r="F18" s="56">
        <v>0.0</v>
      </c>
      <c r="G18" s="56">
        <v>0.0</v>
      </c>
      <c r="H18" s="56">
        <v>0.0</v>
      </c>
      <c r="I18" s="56">
        <v>0.0</v>
      </c>
      <c r="J18" s="56">
        <v>0.0</v>
      </c>
      <c r="K18" s="56">
        <v>0.0</v>
      </c>
      <c r="L18" s="56">
        <v>0.0</v>
      </c>
      <c r="M18" s="56">
        <v>0.0</v>
      </c>
      <c r="N18" s="56">
        <v>0.0</v>
      </c>
      <c r="O18" s="57">
        <v>0.0</v>
      </c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88" t="s">
        <v>139</v>
      </c>
      <c r="C19" s="67"/>
      <c r="D19" s="56">
        <f>Balancete!C44</f>
        <v>8003788.74</v>
      </c>
      <c r="E19" s="56">
        <f>Balancete!D44</f>
        <v>3755407.7</v>
      </c>
      <c r="F19" s="56">
        <f>Balancete!E44</f>
        <v>3759556.63</v>
      </c>
      <c r="G19" s="56">
        <f>Balancete!F44</f>
        <v>2978560.61</v>
      </c>
      <c r="H19" s="56">
        <f>Balancete!G44</f>
        <v>3733545.89</v>
      </c>
      <c r="I19" s="56">
        <f>Balancete!H44</f>
        <v>6164907.38</v>
      </c>
      <c r="J19" s="56">
        <f>Balancete!I44</f>
        <v>5435565.94</v>
      </c>
      <c r="K19" s="56">
        <f>Balancete!J44</f>
        <v>5283256.27</v>
      </c>
      <c r="L19" s="56">
        <f>Balancete!K44</f>
        <v>5188763.66</v>
      </c>
      <c r="M19" s="56">
        <f>Balancete!L44</f>
        <v>9643930.88</v>
      </c>
      <c r="N19" s="56">
        <f>Balancete!M44</f>
        <v>6623705.91</v>
      </c>
      <c r="O19" s="57">
        <f>Balancete!N44</f>
        <v>6414490.64</v>
      </c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88" t="s">
        <v>140</v>
      </c>
      <c r="C20" s="67"/>
      <c r="D20" s="56">
        <f>Balancete!C46</f>
        <v>7335235.81</v>
      </c>
      <c r="E20" s="56">
        <f>Balancete!D46</f>
        <v>1564202.94</v>
      </c>
      <c r="F20" s="56">
        <f>Balancete!E46</f>
        <v>4102903.37</v>
      </c>
      <c r="G20" s="56">
        <f>Balancete!F46</f>
        <v>990530.55</v>
      </c>
      <c r="H20" s="56">
        <f>Balancete!G46</f>
        <v>1796887.92</v>
      </c>
      <c r="I20" s="56">
        <f>Balancete!H46</f>
        <v>8371844.94</v>
      </c>
      <c r="J20" s="56">
        <f>Balancete!I46</f>
        <v>1214226.13</v>
      </c>
      <c r="K20" s="56">
        <f>Balancete!J46</f>
        <v>2607214.98</v>
      </c>
      <c r="L20" s="56">
        <f>Balancete!K46</f>
        <v>3072154.33</v>
      </c>
      <c r="M20" s="56">
        <f>Balancete!L46</f>
        <v>2500734.29</v>
      </c>
      <c r="N20" s="56">
        <f>Balancete!M46</f>
        <v>1068446.26</v>
      </c>
      <c r="O20" s="57">
        <f>Balancete!N46</f>
        <v>7657051.13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100" t="s">
        <v>141</v>
      </c>
      <c r="C21" s="122" t="s">
        <v>84</v>
      </c>
      <c r="D21" s="118">
        <f t="shared" ref="D21:O21" si="3">D15-SUM(D17:D20)</f>
        <v>20425944.97</v>
      </c>
      <c r="E21" s="118">
        <f t="shared" si="3"/>
        <v>19793669.45</v>
      </c>
      <c r="F21" s="118">
        <f t="shared" si="3"/>
        <v>41772461.3</v>
      </c>
      <c r="G21" s="118">
        <f t="shared" si="3"/>
        <v>75171573.5</v>
      </c>
      <c r="H21" s="118">
        <f t="shared" si="3"/>
        <v>22334100.81</v>
      </c>
      <c r="I21" s="118">
        <f t="shared" si="3"/>
        <v>13939393.9</v>
      </c>
      <c r="J21" s="118">
        <f t="shared" si="3"/>
        <v>32494564.03</v>
      </c>
      <c r="K21" s="118">
        <f t="shared" si="3"/>
        <v>11055207.24</v>
      </c>
      <c r="L21" s="118">
        <f t="shared" si="3"/>
        <v>9603646.3</v>
      </c>
      <c r="M21" s="118">
        <f t="shared" si="3"/>
        <v>5923842.04</v>
      </c>
      <c r="N21" s="118">
        <f t="shared" si="3"/>
        <v>34127835.19</v>
      </c>
      <c r="O21" s="117">
        <f t="shared" si="3"/>
        <v>-314193883.7</v>
      </c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1"/>
      <c r="C22" s="51"/>
      <c r="D22" s="56"/>
      <c r="E22" s="57"/>
      <c r="F22" s="120"/>
      <c r="G22" s="120"/>
      <c r="H22" s="56"/>
      <c r="I22" s="57"/>
      <c r="J22" s="120"/>
      <c r="K22" s="120"/>
      <c r="L22" s="56"/>
      <c r="M22" s="57"/>
      <c r="N22" s="121"/>
      <c r="O22" s="110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88" t="s">
        <v>142</v>
      </c>
      <c r="C23" s="97"/>
      <c r="D23" s="56">
        <f>Balancete!C45</f>
        <v>0</v>
      </c>
      <c r="E23" s="56">
        <f>Balancete!D45</f>
        <v>0</v>
      </c>
      <c r="F23" s="56">
        <f>Balancete!E45</f>
        <v>0</v>
      </c>
      <c r="G23" s="56">
        <f>Balancete!F45</f>
        <v>0</v>
      </c>
      <c r="H23" s="56">
        <f>Balancete!G45</f>
        <v>0</v>
      </c>
      <c r="I23" s="56">
        <f>Balancete!H45</f>
        <v>0</v>
      </c>
      <c r="J23" s="56">
        <f>Balancete!I45</f>
        <v>0</v>
      </c>
      <c r="K23" s="56">
        <f>Balancete!J45</f>
        <v>0</v>
      </c>
      <c r="L23" s="56">
        <f>Balancete!K45</f>
        <v>0</v>
      </c>
      <c r="M23" s="56">
        <f>Balancete!L45</f>
        <v>0</v>
      </c>
      <c r="N23" s="56">
        <f>Balancete!M45</f>
        <v>0</v>
      </c>
      <c r="O23" s="57">
        <f>Balancete!N45</f>
        <v>2580961.46</v>
      </c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100" t="s">
        <v>143</v>
      </c>
      <c r="C24" s="51"/>
      <c r="D24" s="123">
        <f t="shared" ref="D24:O24" si="4">D21-D23</f>
        <v>20425944.97</v>
      </c>
      <c r="E24" s="123">
        <f t="shared" si="4"/>
        <v>19793669.45</v>
      </c>
      <c r="F24" s="123">
        <f t="shared" si="4"/>
        <v>41772461.3</v>
      </c>
      <c r="G24" s="123">
        <f t="shared" si="4"/>
        <v>75171573.5</v>
      </c>
      <c r="H24" s="123">
        <f t="shared" si="4"/>
        <v>22334100.81</v>
      </c>
      <c r="I24" s="123">
        <f t="shared" si="4"/>
        <v>13939393.9</v>
      </c>
      <c r="J24" s="123">
        <f t="shared" si="4"/>
        <v>32494564.03</v>
      </c>
      <c r="K24" s="123">
        <f t="shared" si="4"/>
        <v>11055207.24</v>
      </c>
      <c r="L24" s="123">
        <f t="shared" si="4"/>
        <v>9603646.3</v>
      </c>
      <c r="M24" s="123">
        <f t="shared" si="4"/>
        <v>5923842.04</v>
      </c>
      <c r="N24" s="123">
        <f t="shared" si="4"/>
        <v>34127835.19</v>
      </c>
      <c r="O24" s="124">
        <f t="shared" si="4"/>
        <v>-316774845.1</v>
      </c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56"/>
      <c r="E25" s="57"/>
      <c r="F25" s="120"/>
      <c r="G25" s="120"/>
      <c r="H25" s="56"/>
      <c r="I25" s="57"/>
      <c r="J25" s="120"/>
      <c r="K25" s="120"/>
      <c r="L25" s="56"/>
      <c r="M25" s="57"/>
      <c r="N25" s="121"/>
      <c r="O25" s="110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88" t="s">
        <v>144</v>
      </c>
      <c r="C26" s="67">
        <v>31.0</v>
      </c>
      <c r="D26" s="56">
        <f>Balancete!C54</f>
        <v>-2787936.24</v>
      </c>
      <c r="E26" s="56">
        <f>Balancete!D54</f>
        <v>34365.77</v>
      </c>
      <c r="F26" s="56">
        <f>Balancete!E54</f>
        <v>101886.78</v>
      </c>
      <c r="G26" s="56">
        <f>Balancete!F54</f>
        <v>-718936.84</v>
      </c>
      <c r="H26" s="56">
        <f>Balancete!G54</f>
        <v>-24274.8</v>
      </c>
      <c r="I26" s="56">
        <f>Balancete!H54</f>
        <v>118952.45</v>
      </c>
      <c r="J26" s="56">
        <f>Balancete!I54</f>
        <v>271578.35</v>
      </c>
      <c r="K26" s="56">
        <f>Balancete!J54</f>
        <v>-169928.93</v>
      </c>
      <c r="L26" s="56">
        <f>Balancete!K54</f>
        <v>-145656.24</v>
      </c>
      <c r="M26" s="56">
        <f>Balancete!L54</f>
        <v>-19810.49</v>
      </c>
      <c r="N26" s="56">
        <f>Balancete!M54</f>
        <v>-32379.03</v>
      </c>
      <c r="O26" s="57">
        <f>Balancete!N54</f>
        <v>119357.99</v>
      </c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88" t="s">
        <v>145</v>
      </c>
      <c r="C27" s="67">
        <v>32.0</v>
      </c>
      <c r="D27" s="56">
        <v>0.0</v>
      </c>
      <c r="E27" s="56">
        <v>0.0</v>
      </c>
      <c r="F27" s="56">
        <v>0.0</v>
      </c>
      <c r="G27" s="56">
        <v>0.0</v>
      </c>
      <c r="H27" s="56">
        <v>0.0</v>
      </c>
      <c r="I27" s="56">
        <v>0.0</v>
      </c>
      <c r="J27" s="56">
        <v>0.0</v>
      </c>
      <c r="K27" s="56">
        <v>0.0</v>
      </c>
      <c r="L27" s="56">
        <v>0.0</v>
      </c>
      <c r="M27" s="56">
        <v>0.0</v>
      </c>
      <c r="N27" s="56">
        <v>0.0</v>
      </c>
      <c r="O27" s="57">
        <v>0.0</v>
      </c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88" t="s">
        <v>146</v>
      </c>
      <c r="C28" s="67">
        <v>33.0</v>
      </c>
      <c r="D28" s="56">
        <f>Balancete!C55</f>
        <v>1783.39</v>
      </c>
      <c r="E28" s="56">
        <f>Balancete!D55</f>
        <v>-1.02</v>
      </c>
      <c r="F28" s="56">
        <f>Balancete!E55</f>
        <v>-1964.94</v>
      </c>
      <c r="G28" s="56">
        <f>Balancete!F55</f>
        <v>0</v>
      </c>
      <c r="H28" s="56">
        <f>Balancete!G55</f>
        <v>12569.84</v>
      </c>
      <c r="I28" s="56">
        <f>Balancete!H55</f>
        <v>-21343.02</v>
      </c>
      <c r="J28" s="56">
        <f>Balancete!I55</f>
        <v>-27988.06</v>
      </c>
      <c r="K28" s="56">
        <f>Balancete!J55</f>
        <v>-1259.06</v>
      </c>
      <c r="L28" s="56">
        <f>Balancete!K55</f>
        <v>3.33</v>
      </c>
      <c r="M28" s="56">
        <f>Balancete!L55</f>
        <v>2166.09</v>
      </c>
      <c r="N28" s="56">
        <f>Balancete!M55</f>
        <v>-302440.5</v>
      </c>
      <c r="O28" s="57">
        <f>Balancete!N55</f>
        <v>-67688.5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51"/>
      <c r="C29" s="51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12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126" t="s">
        <v>147</v>
      </c>
      <c r="C30" s="97"/>
      <c r="D30" s="118">
        <f t="shared" ref="D30:O30" si="5">SUM(D26:D28)+D24</f>
        <v>17639792.12</v>
      </c>
      <c r="E30" s="118">
        <f t="shared" si="5"/>
        <v>19828034.2</v>
      </c>
      <c r="F30" s="118">
        <f t="shared" si="5"/>
        <v>41872383.14</v>
      </c>
      <c r="G30" s="118">
        <f t="shared" si="5"/>
        <v>74452636.66</v>
      </c>
      <c r="H30" s="118">
        <f t="shared" si="5"/>
        <v>22322395.85</v>
      </c>
      <c r="I30" s="118">
        <f t="shared" si="5"/>
        <v>14037003.33</v>
      </c>
      <c r="J30" s="118">
        <f t="shared" si="5"/>
        <v>32738154.32</v>
      </c>
      <c r="K30" s="118">
        <f t="shared" si="5"/>
        <v>10884019.25</v>
      </c>
      <c r="L30" s="118">
        <f t="shared" si="5"/>
        <v>9457993.39</v>
      </c>
      <c r="M30" s="118">
        <f t="shared" si="5"/>
        <v>5906197.64</v>
      </c>
      <c r="N30" s="118">
        <f t="shared" si="5"/>
        <v>33793015.66</v>
      </c>
      <c r="O30" s="117">
        <f t="shared" si="5"/>
        <v>-316723175.7</v>
      </c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8"/>
      <c r="C31" s="97"/>
      <c r="D31" s="56" t="s">
        <v>84</v>
      </c>
      <c r="E31" s="57" t="s">
        <v>84</v>
      </c>
      <c r="F31" s="120" t="s">
        <v>84</v>
      </c>
      <c r="G31" s="120" t="s">
        <v>84</v>
      </c>
      <c r="H31" s="56" t="s">
        <v>84</v>
      </c>
      <c r="I31" s="57" t="s">
        <v>84</v>
      </c>
      <c r="J31" s="120" t="s">
        <v>84</v>
      </c>
      <c r="K31" s="120" t="s">
        <v>84</v>
      </c>
      <c r="L31" s="56" t="s">
        <v>84</v>
      </c>
      <c r="M31" s="57" t="s">
        <v>84</v>
      </c>
      <c r="N31" s="121" t="s">
        <v>84</v>
      </c>
      <c r="O31" s="57" t="s">
        <v>84</v>
      </c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88" t="s">
        <v>148</v>
      </c>
      <c r="C32" s="67">
        <v>35.0</v>
      </c>
      <c r="D32" s="56">
        <v>0.0</v>
      </c>
      <c r="E32" s="57">
        <v>0.0</v>
      </c>
      <c r="F32" s="120">
        <v>0.0</v>
      </c>
      <c r="G32" s="120">
        <v>0.0</v>
      </c>
      <c r="H32" s="56">
        <v>0.0</v>
      </c>
      <c r="I32" s="57">
        <v>0.0</v>
      </c>
      <c r="J32" s="120">
        <v>0.0</v>
      </c>
      <c r="K32" s="120">
        <v>0.0</v>
      </c>
      <c r="L32" s="56">
        <v>0.0</v>
      </c>
      <c r="M32" s="57">
        <v>0.0</v>
      </c>
      <c r="N32" s="121">
        <v>0.0</v>
      </c>
      <c r="O32" s="57">
        <v>0.0</v>
      </c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51"/>
      <c r="C33" s="51"/>
      <c r="D33" s="56"/>
      <c r="E33" s="57"/>
      <c r="F33" s="120"/>
      <c r="G33" s="120"/>
      <c r="H33" s="56"/>
      <c r="I33" s="57"/>
      <c r="J33" s="120"/>
      <c r="K33" s="120"/>
      <c r="L33" s="56"/>
      <c r="M33" s="57"/>
      <c r="N33" s="121"/>
      <c r="O33" s="57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126" t="s">
        <v>149</v>
      </c>
      <c r="C34" s="97"/>
      <c r="D34" s="118">
        <f t="shared" ref="D34:O34" si="6">D30-D32</f>
        <v>17639792.12</v>
      </c>
      <c r="E34" s="118">
        <f t="shared" si="6"/>
        <v>19828034.2</v>
      </c>
      <c r="F34" s="118">
        <f t="shared" si="6"/>
        <v>41872383.14</v>
      </c>
      <c r="G34" s="118">
        <f t="shared" si="6"/>
        <v>74452636.66</v>
      </c>
      <c r="H34" s="118">
        <f t="shared" si="6"/>
        <v>22322395.85</v>
      </c>
      <c r="I34" s="118">
        <f t="shared" si="6"/>
        <v>14037003.33</v>
      </c>
      <c r="J34" s="118">
        <f t="shared" si="6"/>
        <v>32738154.32</v>
      </c>
      <c r="K34" s="118">
        <f t="shared" si="6"/>
        <v>10884019.25</v>
      </c>
      <c r="L34" s="118">
        <f t="shared" si="6"/>
        <v>9457993.39</v>
      </c>
      <c r="M34" s="118">
        <f t="shared" si="6"/>
        <v>5906197.64</v>
      </c>
      <c r="N34" s="118">
        <f t="shared" si="6"/>
        <v>33793015.66</v>
      </c>
      <c r="O34" s="117">
        <f t="shared" si="6"/>
        <v>-316723175.7</v>
      </c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51"/>
      <c r="C35" s="97"/>
      <c r="D35" s="56"/>
      <c r="E35" s="57"/>
      <c r="F35" s="120"/>
      <c r="G35" s="120"/>
      <c r="H35" s="56"/>
      <c r="I35" s="57"/>
      <c r="J35" s="120"/>
      <c r="K35" s="120"/>
      <c r="L35" s="56"/>
      <c r="M35" s="57"/>
      <c r="N35" s="121"/>
      <c r="O35" s="57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88" t="s">
        <v>150</v>
      </c>
      <c r="C36" s="122" t="s">
        <v>151</v>
      </c>
      <c r="D36" s="56">
        <v>0.0</v>
      </c>
      <c r="E36" s="57">
        <v>0.0</v>
      </c>
      <c r="F36" s="120">
        <v>0.0</v>
      </c>
      <c r="G36" s="120">
        <v>0.0</v>
      </c>
      <c r="H36" s="56">
        <v>0.0</v>
      </c>
      <c r="I36" s="57">
        <v>0.0</v>
      </c>
      <c r="J36" s="120">
        <v>0.0</v>
      </c>
      <c r="K36" s="120">
        <v>0.0</v>
      </c>
      <c r="L36" s="56">
        <v>0.0</v>
      </c>
      <c r="M36" s="57">
        <v>0.0</v>
      </c>
      <c r="N36" s="121">
        <v>0.0</v>
      </c>
      <c r="O36" s="57">
        <v>0.0</v>
      </c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152</v>
      </c>
      <c r="C37" s="67">
        <v>35.0</v>
      </c>
      <c r="D37" s="56">
        <v>0.0</v>
      </c>
      <c r="E37" s="57">
        <v>0.0</v>
      </c>
      <c r="F37" s="120">
        <v>0.0</v>
      </c>
      <c r="G37" s="120">
        <v>0.0</v>
      </c>
      <c r="H37" s="56">
        <v>0.0</v>
      </c>
      <c r="I37" s="57">
        <v>0.0</v>
      </c>
      <c r="J37" s="120">
        <v>0.0</v>
      </c>
      <c r="K37" s="120">
        <v>0.0</v>
      </c>
      <c r="L37" s="56">
        <v>0.0</v>
      </c>
      <c r="M37" s="57">
        <v>0.0</v>
      </c>
      <c r="N37" s="121">
        <v>0.0</v>
      </c>
      <c r="O37" s="57">
        <v>0.0</v>
      </c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51"/>
      <c r="C38" s="97"/>
      <c r="D38" s="127"/>
      <c r="E38" s="125"/>
      <c r="F38" s="128"/>
      <c r="G38" s="128"/>
      <c r="H38" s="127"/>
      <c r="I38" s="125"/>
      <c r="J38" s="128"/>
      <c r="K38" s="128"/>
      <c r="L38" s="127"/>
      <c r="M38" s="125"/>
      <c r="N38" s="129"/>
      <c r="O38" s="12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130" t="s">
        <v>153</v>
      </c>
      <c r="C39" s="97"/>
      <c r="D39" s="58">
        <f t="shared" ref="D39:O39" si="7">D34</f>
        <v>17639792.12</v>
      </c>
      <c r="E39" s="58">
        <f t="shared" si="7"/>
        <v>19828034.2</v>
      </c>
      <c r="F39" s="58">
        <f t="shared" si="7"/>
        <v>41872383.14</v>
      </c>
      <c r="G39" s="58">
        <f t="shared" si="7"/>
        <v>74452636.66</v>
      </c>
      <c r="H39" s="58">
        <f t="shared" si="7"/>
        <v>22322395.85</v>
      </c>
      <c r="I39" s="58">
        <f t="shared" si="7"/>
        <v>14037003.33</v>
      </c>
      <c r="J39" s="58">
        <f t="shared" si="7"/>
        <v>32738154.32</v>
      </c>
      <c r="K39" s="58">
        <f t="shared" si="7"/>
        <v>10884019.25</v>
      </c>
      <c r="L39" s="58">
        <f t="shared" si="7"/>
        <v>9457993.39</v>
      </c>
      <c r="M39" s="58">
        <f t="shared" si="7"/>
        <v>5906197.64</v>
      </c>
      <c r="N39" s="58">
        <f t="shared" si="7"/>
        <v>33793015.66</v>
      </c>
      <c r="O39" s="59">
        <f t="shared" si="7"/>
        <v>-316723175.7</v>
      </c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131" t="s">
        <v>84</v>
      </c>
      <c r="C40" s="132"/>
      <c r="D40" s="127" t="s">
        <v>84</v>
      </c>
      <c r="E40" s="125" t="s">
        <v>84</v>
      </c>
      <c r="F40" s="128" t="s">
        <v>84</v>
      </c>
      <c r="G40" s="128" t="s">
        <v>84</v>
      </c>
      <c r="H40" s="127" t="s">
        <v>84</v>
      </c>
      <c r="I40" s="125" t="s">
        <v>84</v>
      </c>
      <c r="J40" s="128" t="s">
        <v>84</v>
      </c>
      <c r="K40" s="128" t="s">
        <v>84</v>
      </c>
      <c r="L40" s="127" t="s">
        <v>84</v>
      </c>
      <c r="M40" s="125" t="s">
        <v>84</v>
      </c>
      <c r="N40" s="129" t="s">
        <v>84</v>
      </c>
      <c r="O40" s="125" t="s">
        <v>84</v>
      </c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05" t="s">
        <v>126</v>
      </c>
      <c r="D41" s="33"/>
      <c r="E41" s="35"/>
      <c r="F41" s="133" t="s">
        <v>127</v>
      </c>
      <c r="G41" s="5"/>
      <c r="H41" s="33"/>
      <c r="I41" s="35"/>
      <c r="J41" s="133" t="s">
        <v>127</v>
      </c>
      <c r="K41" s="5"/>
      <c r="L41" s="33"/>
      <c r="M41" s="35"/>
      <c r="N41" s="133" t="s">
        <v>127</v>
      </c>
      <c r="O41" s="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8">
    <mergeCell ref="B3:G3"/>
    <mergeCell ref="E5:G5"/>
    <mergeCell ref="I5:K5"/>
    <mergeCell ref="M5:O5"/>
    <mergeCell ref="B41:C41"/>
    <mergeCell ref="F41:G41"/>
    <mergeCell ref="J41:K41"/>
    <mergeCell ref="N41:O41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hidden="1" min="1" max="1" width="7.63"/>
    <col customWidth="1" min="2" max="2" width="32.38"/>
    <col customWidth="1" min="3" max="14" width="16.63"/>
    <col customWidth="1" min="15" max="26" width="7.63"/>
  </cols>
  <sheetData>
    <row r="1" ht="13.5" customHeight="1">
      <c r="A1" s="15"/>
      <c r="B1" s="29" t="s">
        <v>113</v>
      </c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134">
        <v>1.0</v>
      </c>
      <c r="C3" s="135"/>
      <c r="D3" s="136"/>
      <c r="E3" s="136"/>
      <c r="F3" s="135"/>
      <c r="G3" s="136"/>
      <c r="H3" s="136"/>
      <c r="I3" s="135"/>
      <c r="J3" s="136"/>
      <c r="K3" s="136"/>
      <c r="L3" s="135"/>
      <c r="M3" s="136"/>
      <c r="N3" s="136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137" t="s">
        <v>154</v>
      </c>
      <c r="C4" s="138" t="s">
        <v>16</v>
      </c>
      <c r="D4" s="138" t="s">
        <v>17</v>
      </c>
      <c r="E4" s="138" t="s">
        <v>18</v>
      </c>
      <c r="F4" s="138" t="s">
        <v>19</v>
      </c>
      <c r="G4" s="138" t="s">
        <v>20</v>
      </c>
      <c r="H4" s="138" t="s">
        <v>21</v>
      </c>
      <c r="I4" s="138" t="s">
        <v>22</v>
      </c>
      <c r="J4" s="138" t="s">
        <v>23</v>
      </c>
      <c r="K4" s="138" t="s">
        <v>24</v>
      </c>
      <c r="L4" s="138" t="s">
        <v>25</v>
      </c>
      <c r="M4" s="138" t="s">
        <v>26</v>
      </c>
      <c r="N4" s="139" t="s">
        <v>27</v>
      </c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140" t="s">
        <v>155</v>
      </c>
      <c r="C5" s="135">
        <f>'Balanço MENSAL'!D17</f>
        <v>4740854.13</v>
      </c>
      <c r="D5" s="135">
        <f>'Balanço MENSAL'!E17</f>
        <v>4889099.74</v>
      </c>
      <c r="E5" s="135">
        <f>'Balanço MENSAL'!F17</f>
        <v>4889099.74</v>
      </c>
      <c r="F5" s="135">
        <f>'Balanço MENSAL'!G17</f>
        <v>4969446.21</v>
      </c>
      <c r="G5" s="135">
        <f>'Balanço MENSAL'!H17</f>
        <v>5219446.21</v>
      </c>
      <c r="H5" s="135">
        <f>'Balanço MENSAL'!I17</f>
        <v>5219446.21</v>
      </c>
      <c r="I5" s="135">
        <f>'Balanço MENSAL'!J17</f>
        <v>6759724.39</v>
      </c>
      <c r="J5" s="135">
        <f>'Balanço MENSAL'!K17</f>
        <v>6888857.17</v>
      </c>
      <c r="K5" s="135">
        <f>'Balanço MENSAL'!L17</f>
        <v>6888857.17</v>
      </c>
      <c r="L5" s="135">
        <f>'Balanço MENSAL'!M17</f>
        <v>6888857.17</v>
      </c>
      <c r="M5" s="135">
        <f>'Balanço MENSAL'!N17</f>
        <v>9026357.17</v>
      </c>
      <c r="N5" s="135">
        <f>'Balanço MENSAL'!O17</f>
        <v>6474167.64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141" t="s">
        <v>156</v>
      </c>
      <c r="C6" s="142">
        <f>'Balanço MENSAL'!D55</f>
        <v>316110045.9</v>
      </c>
      <c r="D6" s="142">
        <f>'Balanço MENSAL'!E55</f>
        <v>332703734.9</v>
      </c>
      <c r="E6" s="142">
        <f>'Balanço MENSAL'!F55</f>
        <v>377460782.3</v>
      </c>
      <c r="F6" s="142">
        <f>'Balanço MENSAL'!G55</f>
        <v>460191056.8</v>
      </c>
      <c r="G6" s="142">
        <f>'Balanço MENSAL'!H55</f>
        <v>484077577.5</v>
      </c>
      <c r="H6" s="142">
        <f>'Balanço MENSAL'!I55</f>
        <v>513571087.6</v>
      </c>
      <c r="I6" s="142">
        <f>'Balanço MENSAL'!J55</f>
        <v>551121691.9</v>
      </c>
      <c r="J6" s="142">
        <f>'Balanço MENSAL'!K55</f>
        <v>555766472.6</v>
      </c>
      <c r="K6" s="142">
        <f>'Balanço MENSAL'!L55</f>
        <v>572559045</v>
      </c>
      <c r="L6" s="142">
        <f>'Balanço MENSAL'!M55</f>
        <v>586491243.6</v>
      </c>
      <c r="M6" s="142">
        <f>'Balanço MENSAL'!N55</f>
        <v>630614377</v>
      </c>
      <c r="N6" s="142">
        <f>'Balanço MENSAL'!O55</f>
        <v>305849779.8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141" t="s">
        <v>157</v>
      </c>
      <c r="C7" s="142">
        <f>'D.R MENSAL'!D13</f>
        <v>35764969.52</v>
      </c>
      <c r="D7" s="142">
        <f>'D.R MENSAL'!E13</f>
        <v>25113280.09</v>
      </c>
      <c r="E7" s="142">
        <f>'D.R MENSAL'!F13</f>
        <v>49634921.3</v>
      </c>
      <c r="F7" s="142">
        <f>'D.R MENSAL'!G13</f>
        <v>79140664.66</v>
      </c>
      <c r="G7" s="142">
        <f>'D.R MENSAL'!H13</f>
        <v>27864534.62</v>
      </c>
      <c r="H7" s="142">
        <f>'D.R MENSAL'!I13</f>
        <v>28476146.22</v>
      </c>
      <c r="I7" s="142">
        <f>'D.R MENSAL'!J13</f>
        <v>39144356.1</v>
      </c>
      <c r="J7" s="142">
        <f>'D.R MENSAL'!K13</f>
        <v>18945678.49</v>
      </c>
      <c r="K7" s="142">
        <f>'D.R MENSAL'!L13</f>
        <v>17864564.29</v>
      </c>
      <c r="L7" s="142">
        <f>'D.R MENSAL'!M13</f>
        <v>18068507.21</v>
      </c>
      <c r="M7" s="142">
        <f>'D.R MENSAL'!N13</f>
        <v>41819987.36</v>
      </c>
      <c r="N7" s="142">
        <f>'D.R MENSAL'!O13</f>
        <v>29780194.5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143" t="s">
        <v>158</v>
      </c>
      <c r="C8" s="144">
        <f>'D.R MENSAL'!D39</f>
        <v>17639792.12</v>
      </c>
      <c r="D8" s="144">
        <f>'D.R MENSAL'!E39</f>
        <v>19828034.2</v>
      </c>
      <c r="E8" s="144">
        <f>'D.R MENSAL'!F39</f>
        <v>41872383.14</v>
      </c>
      <c r="F8" s="144">
        <f>'D.R MENSAL'!G39</f>
        <v>74452636.66</v>
      </c>
      <c r="G8" s="144">
        <f>'D.R MENSAL'!H39</f>
        <v>22322395.85</v>
      </c>
      <c r="H8" s="144">
        <f>'D.R MENSAL'!I39</f>
        <v>14037003.33</v>
      </c>
      <c r="I8" s="144">
        <f>'D.R MENSAL'!J39</f>
        <v>32738154.32</v>
      </c>
      <c r="J8" s="144">
        <f>'D.R MENSAL'!K39</f>
        <v>10884019.25</v>
      </c>
      <c r="K8" s="144">
        <f>'D.R MENSAL'!L39</f>
        <v>9457993.39</v>
      </c>
      <c r="L8" s="144">
        <f>'D.R MENSAL'!M39</f>
        <v>5906197.64</v>
      </c>
      <c r="M8" s="144">
        <f>'D.R MENSAL'!N39</f>
        <v>33793015.66</v>
      </c>
      <c r="N8" s="144">
        <f>'D.R MENSAL'!O39</f>
        <v>-316723175.7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145" t="s">
        <v>159</v>
      </c>
      <c r="C9" s="146">
        <f>'Balanço MENSAL'!D22</f>
        <v>53670422.76</v>
      </c>
      <c r="D9" s="146">
        <f>'Balanço MENSAL'!E22</f>
        <v>56092872.08</v>
      </c>
      <c r="E9" s="146">
        <f>'Balanço MENSAL'!F22</f>
        <v>83492073.85</v>
      </c>
      <c r="F9" s="146">
        <f>'Balanço MENSAL'!G22</f>
        <v>153663983.7</v>
      </c>
      <c r="G9" s="146">
        <f>'Balanço MENSAL'!H22</f>
        <v>160491155.8</v>
      </c>
      <c r="H9" s="146">
        <f>'Balanço MENSAL'!I22</f>
        <v>165509163</v>
      </c>
      <c r="I9" s="146">
        <f>'Balanço MENSAL'!J22</f>
        <v>168801287.9</v>
      </c>
      <c r="J9" s="146">
        <f>'Balanço MENSAL'!K22</f>
        <v>159089178.1</v>
      </c>
      <c r="K9" s="146">
        <f>'Balanço MENSAL'!L22</f>
        <v>94885524.14</v>
      </c>
      <c r="L9" s="146">
        <f>'Balanço MENSAL'!M22</f>
        <v>104630296.6</v>
      </c>
      <c r="M9" s="146">
        <f>'Balanço MENSAL'!N22</f>
        <v>105362491.1</v>
      </c>
      <c r="N9" s="146">
        <f>'Balanço MENSAL'!O22</f>
        <v>100945221.2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134">
        <v>2.0</v>
      </c>
      <c r="C12" s="135"/>
      <c r="D12" s="136"/>
      <c r="E12" s="136"/>
      <c r="F12" s="135"/>
      <c r="G12" s="136"/>
      <c r="H12" s="136"/>
      <c r="I12" s="135"/>
      <c r="J12" s="136"/>
      <c r="K12" s="136"/>
      <c r="L12" s="135"/>
      <c r="M12" s="136"/>
      <c r="N12" s="136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147" t="s">
        <v>154</v>
      </c>
      <c r="C13" s="148" t="s">
        <v>16</v>
      </c>
      <c r="D13" s="148" t="s">
        <v>17</v>
      </c>
      <c r="E13" s="148" t="s">
        <v>18</v>
      </c>
      <c r="F13" s="148" t="s">
        <v>19</v>
      </c>
      <c r="G13" s="148" t="s">
        <v>20</v>
      </c>
      <c r="H13" s="148" t="s">
        <v>21</v>
      </c>
      <c r="I13" s="148" t="s">
        <v>22</v>
      </c>
      <c r="J13" s="148" t="s">
        <v>23</v>
      </c>
      <c r="K13" s="148" t="s">
        <v>24</v>
      </c>
      <c r="L13" s="148" t="s">
        <v>25</v>
      </c>
      <c r="M13" s="148" t="s">
        <v>26</v>
      </c>
      <c r="N13" s="148" t="s">
        <v>27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149" t="s">
        <v>160</v>
      </c>
      <c r="C14" s="150">
        <f>'Balanço MENSAL'!D38/'Balanço MENSAL'!D26</f>
        <v>0.238855265</v>
      </c>
      <c r="D14" s="150">
        <f>'Balanço MENSAL'!E38/'Balanço MENSAL'!E26</f>
        <v>0.2865389624</v>
      </c>
      <c r="E14" s="150">
        <f>'Balanço MENSAL'!F38/'Balanço MENSAL'!F26</f>
        <v>0.3634946266</v>
      </c>
      <c r="F14" s="150">
        <f>'Balanço MENSAL'!G38/'Balanço MENSAL'!G26</f>
        <v>0.459934194</v>
      </c>
      <c r="G14" s="150">
        <f>'Balanço MENSAL'!H38/'Balanço MENSAL'!H26</f>
        <v>0.4833522756</v>
      </c>
      <c r="H14" s="150">
        <f>'Balanço MENSAL'!I38/'Balanço MENSAL'!I26</f>
        <v>0.4829263328</v>
      </c>
      <c r="I14" s="150">
        <f>'Balanço MENSAL'!J38/'Balanço MENSAL'!J26</f>
        <v>0.5094249789</v>
      </c>
      <c r="J14" s="150">
        <f>'Balanço MENSAL'!K38/'Balanço MENSAL'!K26</f>
        <v>0.5247512938</v>
      </c>
      <c r="K14" s="150">
        <f>'Balanço MENSAL'!L38/'Balanço MENSAL'!L26</f>
        <v>0.5258796828</v>
      </c>
      <c r="L14" s="150">
        <f>'Balanço MENSAL'!M38/'Balanço MENSAL'!M26</f>
        <v>0.5234577156</v>
      </c>
      <c r="M14" s="150">
        <f>'Balanço MENSAL'!N38/'Balanço MENSAL'!N26</f>
        <v>0.5404196204</v>
      </c>
      <c r="N14" s="150">
        <f>'Balanço MENSAL'!O38/'Balanço MENSAL'!O26</f>
        <v>0.0787092493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141" t="s">
        <v>161</v>
      </c>
      <c r="C15" s="151">
        <f>'Balanço MENSAL'!D38/('Balanço MENSAL'!D46+'Balanço MENSAL'!D53)</f>
        <v>0.3138105724</v>
      </c>
      <c r="D15" s="151">
        <f>'Balanço MENSAL'!E38/('Balanço MENSAL'!E46+'Balanço MENSAL'!E53)</f>
        <v>0.4016182347</v>
      </c>
      <c r="E15" s="151">
        <f>'Balanço MENSAL'!F38/('Balanço MENSAL'!F46+'Balanço MENSAL'!F53)</f>
        <v>0.5710786456</v>
      </c>
      <c r="F15" s="151">
        <f>'Balanço MENSAL'!G38/('Balanço MENSAL'!G46+'Balanço MENSAL'!G53)</f>
        <v>0.8516262071</v>
      </c>
      <c r="G15" s="151">
        <f>'Balanço MENSAL'!H38/('Balanço MENSAL'!H46+'Balanço MENSAL'!H53)</f>
        <v>0.9355548332</v>
      </c>
      <c r="H15" s="151">
        <f>'Balanço MENSAL'!I38/('Balanço MENSAL'!I46+'Balanço MENSAL'!I53)</f>
        <v>0.9339604072</v>
      </c>
      <c r="I15" s="151">
        <f>'Balanço MENSAL'!J38/('Balanço MENSAL'!J46+'Balanço MENSAL'!J53)</f>
        <v>1.03842421</v>
      </c>
      <c r="J15" s="151">
        <f>'Balanço MENSAL'!K38/('Balanço MENSAL'!K46+'Balanço MENSAL'!K53)</f>
        <v>1.104161436</v>
      </c>
      <c r="K15" s="151">
        <f>'Balanço MENSAL'!L38/('Balanço MENSAL'!L46+'Balanço MENSAL'!L53)</f>
        <v>1.109169263</v>
      </c>
      <c r="L15" s="151">
        <f>'Balanço MENSAL'!M38/('Balanço MENSAL'!M46+'Balanço MENSAL'!M53)</f>
        <v>1.098449671</v>
      </c>
      <c r="M15" s="151">
        <f>'Balanço MENSAL'!N38/('Balanço MENSAL'!N46+'Balanço MENSAL'!N53)</f>
        <v>1.175897937</v>
      </c>
      <c r="N15" s="151">
        <f>'Balanço MENSAL'!O38/('Balanço MENSAL'!O46+'Balanço MENSAL'!O53)</f>
        <v>0.08543366927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152" t="s">
        <v>162</v>
      </c>
      <c r="C16" s="153">
        <f>('Balanço MENSAL'!D46+'Balanço MENSAL'!D53)/'Balanço MENSAL'!D26</f>
        <v>0.761144735</v>
      </c>
      <c r="D16" s="153">
        <f>('Balanço MENSAL'!E46+'Balanço MENSAL'!E53)/'Balanço MENSAL'!E26</f>
        <v>0.7134610376</v>
      </c>
      <c r="E16" s="153">
        <f>('Balanço MENSAL'!F46+'Balanço MENSAL'!F53)/'Balanço MENSAL'!F26</f>
        <v>0.6365053734</v>
      </c>
      <c r="F16" s="153">
        <f>('Balanço MENSAL'!G46+'Balanço MENSAL'!G53)/'Balanço MENSAL'!G26</f>
        <v>0.540065806</v>
      </c>
      <c r="G16" s="153">
        <f>('Balanço MENSAL'!H46+'Balanço MENSAL'!H53)/'Balanço MENSAL'!H26</f>
        <v>0.5166477244</v>
      </c>
      <c r="H16" s="153">
        <f>('Balanço MENSAL'!I46+'Balanço MENSAL'!I53)/'Balanço MENSAL'!I26</f>
        <v>0.5170736672</v>
      </c>
      <c r="I16" s="153">
        <f>('Balanço MENSAL'!J46+'Balanço MENSAL'!J53)/'Balanço MENSAL'!J26</f>
        <v>0.4905750211</v>
      </c>
      <c r="J16" s="153">
        <f>('Balanço MENSAL'!K46+'Balanço MENSAL'!K53)/'Balanço MENSAL'!K26</f>
        <v>0.4752487062</v>
      </c>
      <c r="K16" s="153">
        <f>('Balanço MENSAL'!L46+'Balanço MENSAL'!L53)/'Balanço MENSAL'!L26</f>
        <v>0.4741203172</v>
      </c>
      <c r="L16" s="153">
        <f>('Balanço MENSAL'!M46+'Balanço MENSAL'!M53)/'Balanço MENSAL'!M26</f>
        <v>0.4765422844</v>
      </c>
      <c r="M16" s="153">
        <f>('Balanço MENSAL'!N46+'Balanço MENSAL'!N53)/'Balanço MENSAL'!N26</f>
        <v>0.4595803796</v>
      </c>
      <c r="N16" s="153">
        <f>('Balanço MENSAL'!O46+'Balanço MENSAL'!O53)/'Balanço MENSAL'!O26</f>
        <v>0.9212907507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154" t="s">
        <v>163</v>
      </c>
      <c r="C17" s="155">
        <f>'Balanço MENSAL'!D53/('Balanço MENSAL'!D46+'Balanço MENSAL'!D53)</f>
        <v>1</v>
      </c>
      <c r="D17" s="155">
        <f>'Balanço MENSAL'!E53/('Balanço MENSAL'!E46+'Balanço MENSAL'!E53)</f>
        <v>1</v>
      </c>
      <c r="E17" s="155">
        <f>'Balanço MENSAL'!F53/('Balanço MENSAL'!F46+'Balanço MENSAL'!F53)</f>
        <v>1</v>
      </c>
      <c r="F17" s="155">
        <f>'Balanço MENSAL'!G53/('Balanço MENSAL'!G46+'Balanço MENSAL'!G53)</f>
        <v>1</v>
      </c>
      <c r="G17" s="155">
        <f>'Balanço MENSAL'!H53/('Balanço MENSAL'!H46+'Balanço MENSAL'!H53)</f>
        <v>1</v>
      </c>
      <c r="H17" s="155">
        <f>'Balanço MENSAL'!I53/('Balanço MENSAL'!I46+'Balanço MENSAL'!I53)</f>
        <v>1</v>
      </c>
      <c r="I17" s="155">
        <f>'Balanço MENSAL'!J53/('Balanço MENSAL'!J46+'Balanço MENSAL'!J53)</f>
        <v>1</v>
      </c>
      <c r="J17" s="155">
        <f>'Balanço MENSAL'!K53/('Balanço MENSAL'!K46+'Balanço MENSAL'!K53)</f>
        <v>1</v>
      </c>
      <c r="K17" s="155">
        <f>'Balanço MENSAL'!L53/('Balanço MENSAL'!L46+'Balanço MENSAL'!L53)</f>
        <v>1</v>
      </c>
      <c r="L17" s="155">
        <f>'Balanço MENSAL'!M53/('Balanço MENSAL'!M46+'Balanço MENSAL'!M53)</f>
        <v>1</v>
      </c>
      <c r="M17" s="155">
        <f>'Balanço MENSAL'!N53/('Balanço MENSAL'!N46+'Balanço MENSAL'!N53)</f>
        <v>1</v>
      </c>
      <c r="N17" s="155">
        <f>'Balanço MENSAL'!O53/('Balanço MENSAL'!O46+'Balanço MENSAL'!O53)</f>
        <v>1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134">
        <v>3.0</v>
      </c>
      <c r="C20" s="135"/>
      <c r="D20" s="136"/>
      <c r="E20" s="136"/>
      <c r="F20" s="135"/>
      <c r="G20" s="136"/>
      <c r="H20" s="136"/>
      <c r="I20" s="135"/>
      <c r="J20" s="136"/>
      <c r="K20" s="136"/>
      <c r="L20" s="135"/>
      <c r="M20" s="136"/>
      <c r="N20" s="136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156" t="s">
        <v>164</v>
      </c>
      <c r="C21" s="157" t="s">
        <v>16</v>
      </c>
      <c r="D21" s="157" t="s">
        <v>17</v>
      </c>
      <c r="E21" s="157" t="s">
        <v>18</v>
      </c>
      <c r="F21" s="158" t="s">
        <v>19</v>
      </c>
      <c r="G21" s="158" t="s">
        <v>20</v>
      </c>
      <c r="H21" s="158" t="s">
        <v>21</v>
      </c>
      <c r="I21" s="158" t="s">
        <v>22</v>
      </c>
      <c r="J21" s="158" t="s">
        <v>23</v>
      </c>
      <c r="K21" s="158" t="s">
        <v>24</v>
      </c>
      <c r="L21" s="158" t="s">
        <v>25</v>
      </c>
      <c r="M21" s="158" t="s">
        <v>26</v>
      </c>
      <c r="N21" s="158" t="s">
        <v>27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159" t="s">
        <v>165</v>
      </c>
      <c r="C22" s="160">
        <f>'Balanço MENSAL'!D24/'Balanço MENSAL'!D53</f>
        <v>1.294106724</v>
      </c>
      <c r="D22" s="160">
        <f>'Balanço MENSAL'!E24/'Balanço MENSAL'!E53</f>
        <v>1.381021377</v>
      </c>
      <c r="E22" s="160">
        <f>'Balanço MENSAL'!F24/'Balanço MENSAL'!F53</f>
        <v>1.550729087</v>
      </c>
      <c r="F22" s="153">
        <f>'Balanço MENSAL'!G24/'Balanço MENSAL'!G53</f>
        <v>1.831631127</v>
      </c>
      <c r="G22" s="153">
        <f>'Balanço MENSAL'!H24/'Balanço MENSAL'!H53</f>
        <v>1.914685194</v>
      </c>
      <c r="H22" s="153">
        <f>'Balanço MENSAL'!I24/'Balanço MENSAL'!I53</f>
        <v>1.91430548</v>
      </c>
      <c r="I22" s="153">
        <f>'Balanço MENSAL'!J24/'Balanço MENSAL'!J53</f>
        <v>2.013422135</v>
      </c>
      <c r="J22" s="153">
        <f>'Balanço MENSAL'!K24/'Balanço MENSAL'!K53</f>
        <v>2.078079856</v>
      </c>
      <c r="K22" s="153">
        <f>'Balanço MENSAL'!L24/'Balanço MENSAL'!L53</f>
        <v>2.083792376</v>
      </c>
      <c r="L22" s="153">
        <f>'Balanço MENSAL'!M24/'Balanço MENSAL'!M53</f>
        <v>2.073801528</v>
      </c>
      <c r="M22" s="153">
        <f>'Balanço MENSAL'!N24/'Balanço MENSAL'!N53</f>
        <v>2.144753021</v>
      </c>
      <c r="N22" s="153">
        <f>'Balanço MENSAL'!O24/'Balanço MENSAL'!O53</f>
        <v>1.062457424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161" t="s">
        <v>166</v>
      </c>
      <c r="C23" s="162">
        <f>('Balanço MENSAL'!D24-'Balanço MENSAL'!D20)/'Balanço MENSAL'!D53</f>
        <v>0.8510047137</v>
      </c>
      <c r="D23" s="162">
        <f>('Balanço MENSAL'!E24-'Balanço MENSAL'!E20)/'Balanço MENSAL'!E53</f>
        <v>0.8789177723</v>
      </c>
      <c r="E23" s="162">
        <f>('Balanço MENSAL'!F24-'Balanço MENSAL'!F20)/'Balanço MENSAL'!F53</f>
        <v>1.032553795</v>
      </c>
      <c r="F23" s="151">
        <f>('Balanço MENSAL'!G24-'Balanço MENSAL'!G20)/'Balanço MENSAL'!G53</f>
        <v>1.282023868</v>
      </c>
      <c r="G23" s="151">
        <f>('Balanço MENSAL'!H24-'Balanço MENSAL'!H20)/'Balanço MENSAL'!H53</f>
        <v>1.308507722</v>
      </c>
      <c r="H23" s="151">
        <f>('Balanço MENSAL'!I24-'Balanço MENSAL'!I20)/'Balanço MENSAL'!I53</f>
        <v>1.275500225</v>
      </c>
      <c r="I23" s="151">
        <f>('Balanço MENSAL'!J24-'Balanço MENSAL'!J20)/'Balanço MENSAL'!J53</f>
        <v>1.294400747</v>
      </c>
      <c r="J23" s="151">
        <f>('Balanço MENSAL'!K24-'Balanço MENSAL'!K20)/'Balanço MENSAL'!K53</f>
        <v>1.290544081</v>
      </c>
      <c r="K23" s="151">
        <f>('Balanço MENSAL'!L24-'Balanço MENSAL'!L20)/'Balanço MENSAL'!L53</f>
        <v>1.032972519</v>
      </c>
      <c r="L23" s="151">
        <f>('Balanço MENSAL'!M24-'Balanço MENSAL'!M20)/'Balanço MENSAL'!M53</f>
        <v>1.010865321</v>
      </c>
      <c r="M23" s="151">
        <f>('Balanço MENSAL'!N24-'Balanço MENSAL'!N20)/'Balanço MENSAL'!N53</f>
        <v>1.070525007</v>
      </c>
      <c r="N23" s="151">
        <f>('Balanço MENSAL'!O24-'Balanço MENSAL'!O20)/'Balanço MENSAL'!O53</f>
        <v>1.062457424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163" t="s">
        <v>167</v>
      </c>
      <c r="C24" s="164">
        <f>'Balanço MENSAL'!D22/'Balanço MENSAL'!D53</f>
        <v>0.2230639923</v>
      </c>
      <c r="D24" s="164">
        <f>'Balanço MENSAL'!E22/'Balanço MENSAL'!E53</f>
        <v>0.2363087158</v>
      </c>
      <c r="E24" s="164">
        <f>'Balanço MENSAL'!F22/'Balanço MENSAL'!F53</f>
        <v>0.3475132264</v>
      </c>
      <c r="F24" s="165">
        <f>'Balanço MENSAL'!G22/'Balanço MENSAL'!G53</f>
        <v>0.6182828962</v>
      </c>
      <c r="G24" s="165">
        <f>'Balanço MENSAL'!H22/'Balanço MENSAL'!H53</f>
        <v>0.6417141522</v>
      </c>
      <c r="H24" s="165">
        <f>'Balanço MENSAL'!I22/'Balanço MENSAL'!I53</f>
        <v>0.6232597124</v>
      </c>
      <c r="I24" s="165">
        <f>'Balanço MENSAL'!J22/'Balanço MENSAL'!J53</f>
        <v>0.6243423858</v>
      </c>
      <c r="J24" s="165">
        <f>'Balanço MENSAL'!K22/'Balanço MENSAL'!K53</f>
        <v>0.602320093</v>
      </c>
      <c r="K24" s="165">
        <f>'Balanço MENSAL'!L22/'Balanço MENSAL'!L53</f>
        <v>0.3495353584</v>
      </c>
      <c r="L24" s="165">
        <f>'Balanço MENSAL'!M22/'Balanço MENSAL'!M53</f>
        <v>0.374364347</v>
      </c>
      <c r="M24" s="165">
        <f>'Balanço MENSAL'!N22/'Balanço MENSAL'!N53</f>
        <v>0.3635470986</v>
      </c>
      <c r="N24" s="165">
        <f>'Balanço MENSAL'!O22/'Balanço MENSAL'!O53</f>
        <v>0.3582456129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134">
        <v>4.0</v>
      </c>
      <c r="C27" s="135"/>
      <c r="D27" s="136"/>
      <c r="E27" s="136"/>
      <c r="F27" s="135"/>
      <c r="G27" s="136"/>
      <c r="H27" s="136"/>
      <c r="I27" s="135"/>
      <c r="J27" s="136"/>
      <c r="K27" s="136"/>
      <c r="L27" s="135"/>
      <c r="M27" s="136"/>
      <c r="N27" s="136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166" t="s">
        <v>164</v>
      </c>
      <c r="C28" s="167" t="s">
        <v>16</v>
      </c>
      <c r="D28" s="167" t="s">
        <v>17</v>
      </c>
      <c r="E28" s="167" t="s">
        <v>18</v>
      </c>
      <c r="F28" s="167" t="s">
        <v>19</v>
      </c>
      <c r="G28" s="167" t="s">
        <v>20</v>
      </c>
      <c r="H28" s="167" t="s">
        <v>21</v>
      </c>
      <c r="I28" s="167" t="s">
        <v>22</v>
      </c>
      <c r="J28" s="167" t="s">
        <v>23</v>
      </c>
      <c r="K28" s="167" t="s">
        <v>24</v>
      </c>
      <c r="L28" s="167" t="s">
        <v>25</v>
      </c>
      <c r="M28" s="167" t="s">
        <v>26</v>
      </c>
      <c r="N28" s="167" t="s">
        <v>27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152" t="s">
        <v>168</v>
      </c>
      <c r="C29" s="153">
        <f>'Balanço MENSAL'!D37/'Balanço MENSAL'!D38</f>
        <v>0.2336255551</v>
      </c>
      <c r="D29" s="153">
        <f>'Balanço MENSAL'!E37/'Balanço MENSAL'!E38</f>
        <v>0.2079880098</v>
      </c>
      <c r="E29" s="153">
        <f>'Balanço MENSAL'!F37/'Balanço MENSAL'!F38</f>
        <v>0.3051812505</v>
      </c>
      <c r="F29" s="153">
        <f>'Balanço MENSAL'!G37/'Balanço MENSAL'!G38</f>
        <v>0.351759803</v>
      </c>
      <c r="G29" s="153">
        <f>'Balanço MENSAL'!H37/'Balanço MENSAL'!H38</f>
        <v>0.09540300872</v>
      </c>
      <c r="H29" s="153">
        <f>'Balanço MENSAL'!I37/'Balanço MENSAL'!I38</f>
        <v>0.0565969398</v>
      </c>
      <c r="I29" s="153">
        <f>'Balanço MENSAL'!J37/'Balanço MENSAL'!J38</f>
        <v>0.1166074909</v>
      </c>
      <c r="J29" s="153">
        <f>'Balanço MENSAL'!K37/'Balanço MENSAL'!K38</f>
        <v>0.03732015505</v>
      </c>
      <c r="K29" s="153">
        <f>'Balanço MENSAL'!L37/'Balanço MENSAL'!L38</f>
        <v>0.03141176459</v>
      </c>
      <c r="L29" s="153">
        <f>'Balanço MENSAL'!M37/'Balanço MENSAL'!M38</f>
        <v>0.01923821783</v>
      </c>
      <c r="M29" s="153">
        <f>'Balanço MENSAL'!N37/'Balanço MENSAL'!N38</f>
        <v>0.09915896243</v>
      </c>
      <c r="N29" s="153">
        <f>'Balanço MENSAL'!O37/'Balanço MENSAL'!O38</f>
        <v>-13.15666755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141" t="s">
        <v>169</v>
      </c>
      <c r="C30" s="151">
        <f>'D.R MENSAL'!D21/'Balanço MENSAL'!D26</f>
        <v>0.06461656386</v>
      </c>
      <c r="D30" s="151">
        <f>'D.R MENSAL'!E21/'Balanço MENSAL'!E26</f>
        <v>0.05949337917</v>
      </c>
      <c r="E30" s="151">
        <f>'D.R MENSAL'!F21/'Balanço MENSAL'!F26</f>
        <v>0.1106670236</v>
      </c>
      <c r="F30" s="151">
        <f>'D.R MENSAL'!G21/'Balanço MENSAL'!G26</f>
        <v>0.1633486188</v>
      </c>
      <c r="G30" s="151">
        <f>'D.R MENSAL'!H21/'Balanço MENSAL'!H26</f>
        <v>0.04613744129</v>
      </c>
      <c r="H30" s="151">
        <f>'D.R MENSAL'!I21/'Balanço MENSAL'!I26</f>
        <v>0.02714209237</v>
      </c>
      <c r="I30" s="151">
        <f>'D.R MENSAL'!J21/'Balanço MENSAL'!J26</f>
        <v>0.05896077855</v>
      </c>
      <c r="J30" s="151">
        <f>'D.R MENSAL'!K21/'Balanço MENSAL'!K26</f>
        <v>0.01989182109</v>
      </c>
      <c r="K30" s="151">
        <f>'D.R MENSAL'!L21/'Balanço MENSAL'!L26</f>
        <v>0.01677319813</v>
      </c>
      <c r="L30" s="151">
        <f>'D.R MENSAL'!M21/'Balanço MENSAL'!M26</f>
        <v>0.01010047823</v>
      </c>
      <c r="M30" s="151">
        <f>'D.R MENSAL'!N21/'Balanço MENSAL'!N26</f>
        <v>0.05411839063</v>
      </c>
      <c r="N30" s="151">
        <f>'D.R MENSAL'!O21/'Balanço MENSAL'!O26</f>
        <v>-1.027281706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168" t="s">
        <v>170</v>
      </c>
      <c r="C31" s="169">
        <f>'D.R MENSAL'!D24/'D.R MENSAL'!D13</f>
        <v>0.5711159619</v>
      </c>
      <c r="D31" s="169">
        <f>'D.R MENSAL'!E24/'D.R MENSAL'!E13</f>
        <v>0.7881753948</v>
      </c>
      <c r="E31" s="169">
        <f>'D.R MENSAL'!F24/'D.R MENSAL'!F13</f>
        <v>0.8415941882</v>
      </c>
      <c r="F31" s="169">
        <f>'D.R MENSAL'!G24/'D.R MENSAL'!G13</f>
        <v>0.9498476393</v>
      </c>
      <c r="G31" s="169">
        <f>'D.R MENSAL'!H24/'D.R MENSAL'!H13</f>
        <v>0.8015242714</v>
      </c>
      <c r="H31" s="169">
        <f>'D.R MENSAL'!I24/'D.R MENSAL'!I13</f>
        <v>0.4895112489</v>
      </c>
      <c r="I31" s="169">
        <f>'D.R MENSAL'!J24/'D.R MENSAL'!J13</f>
        <v>0.8301213066</v>
      </c>
      <c r="J31" s="169">
        <f>'D.R MENSAL'!K24/'D.R MENSAL'!K13</f>
        <v>0.5835213157</v>
      </c>
      <c r="K31" s="169">
        <f>'D.R MENSAL'!L24/'D.R MENSAL'!L13</f>
        <v>0.5375807741</v>
      </c>
      <c r="L31" s="169">
        <f>'D.R MENSAL'!M24/'D.R MENSAL'!M13</f>
        <v>0.3278545356</v>
      </c>
      <c r="M31" s="169">
        <f>'D.R MENSAL'!N24/'D.R MENSAL'!N13</f>
        <v>0.8160651723</v>
      </c>
      <c r="N31" s="169">
        <f>'D.R MENSAL'!O24/'D.R MENSAL'!O13</f>
        <v>-10.63709793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134">
        <v>5.0</v>
      </c>
      <c r="C34" s="135"/>
      <c r="D34" s="170"/>
      <c r="E34" s="170"/>
      <c r="F34" s="135"/>
      <c r="G34" s="170"/>
      <c r="H34" s="170"/>
      <c r="I34" s="135"/>
      <c r="J34" s="170"/>
      <c r="K34" s="170"/>
      <c r="L34" s="135"/>
      <c r="M34" s="170"/>
      <c r="N34" s="170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171" t="s">
        <v>164</v>
      </c>
      <c r="C35" s="172" t="s">
        <v>16</v>
      </c>
      <c r="D35" s="172" t="s">
        <v>17</v>
      </c>
      <c r="E35" s="172" t="s">
        <v>18</v>
      </c>
      <c r="F35" s="173" t="s">
        <v>19</v>
      </c>
      <c r="G35" s="173" t="s">
        <v>20</v>
      </c>
      <c r="H35" s="173" t="s">
        <v>21</v>
      </c>
      <c r="I35" s="173" t="s">
        <v>22</v>
      </c>
      <c r="J35" s="173" t="s">
        <v>23</v>
      </c>
      <c r="K35" s="173" t="s">
        <v>24</v>
      </c>
      <c r="L35" s="173" t="s">
        <v>25</v>
      </c>
      <c r="M35" s="173" t="s">
        <v>26</v>
      </c>
      <c r="N35" s="173" t="s">
        <v>27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174" t="s">
        <v>171</v>
      </c>
      <c r="C36" s="175" t="str">
        <f>'Balanço MENSAL'!C14/'Balanço TRI'!C7*365</f>
        <v>#DIV/0!</v>
      </c>
      <c r="D36" s="175" t="str">
        <f>'Balanço MENSAL'!D14/'Balanço TRI'!D7*365</f>
        <v>#DIV/0!</v>
      </c>
      <c r="E36" s="175" t="str">
        <f>'Balanço MENSAL'!E14/'Balanço TRI'!E7*365</f>
        <v>#DIV/0!</v>
      </c>
      <c r="F36" s="142" t="str">
        <f>'Balanço MENSAL'!F14/'Balanço TRI'!F7*365</f>
        <v>#VALUE!</v>
      </c>
      <c r="G36" s="142" t="str">
        <f>'Balanço MENSAL'!G14/'Balanço TRI'!G7*365</f>
        <v>#DIV/0!</v>
      </c>
      <c r="H36" s="142" t="str">
        <f>'Balanço MENSAL'!H14/'Balanço TRI'!H7*365</f>
        <v>#DIV/0!</v>
      </c>
      <c r="I36" s="142" t="str">
        <f>'Balanço MENSAL'!I14/'Balanço TRI'!I7*365</f>
        <v>#DIV/0!</v>
      </c>
      <c r="J36" s="142" t="str">
        <f>'Balanço MENSAL'!J14/'Balanço TRI'!J7*365</f>
        <v>#DIV/0!</v>
      </c>
      <c r="K36" s="142" t="str">
        <f>'Balanço MENSAL'!K14/'Balanço TRI'!K7*365</f>
        <v>#DIV/0!</v>
      </c>
      <c r="L36" s="142" t="str">
        <f>'Balanço MENSAL'!L14/'Balanço TRI'!L7*365</f>
        <v>#DIV/0!</v>
      </c>
      <c r="M36" s="142" t="str">
        <f>'Balanço MENSAL'!M14/'Balanço TRI'!M7*365</f>
        <v>#DIV/0!</v>
      </c>
      <c r="N36" s="142" t="str">
        <f>'Balanço MENSAL'!N14/'Balanço TRI'!N7*365</f>
        <v>#DIV/0!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174" t="s">
        <v>172</v>
      </c>
      <c r="C37" s="175" t="str">
        <f>'Balanço MENSAL'!C16/'Balanço MENSAL'!C11*365</f>
        <v>#DIV/0!</v>
      </c>
      <c r="D37" s="175" t="str">
        <f>'Balanço MENSAL'!D16/'Balanço MENSAL'!D11*365</f>
        <v>#DIV/0!</v>
      </c>
      <c r="E37" s="175" t="str">
        <f>'Balanço MENSAL'!E16/'Balanço MENSAL'!E11*365</f>
        <v>#DIV/0!</v>
      </c>
      <c r="F37" s="142" t="str">
        <f>'Balanço MENSAL'!F16/'Balanço MENSAL'!F11*365</f>
        <v>#DIV/0!</v>
      </c>
      <c r="G37" s="142" t="str">
        <f>'Balanço MENSAL'!G16/'Balanço MENSAL'!G11*365</f>
        <v>#DIV/0!</v>
      </c>
      <c r="H37" s="142" t="str">
        <f>'Balanço MENSAL'!H16/'Balanço MENSAL'!H11*365</f>
        <v>#DIV/0!</v>
      </c>
      <c r="I37" s="142" t="str">
        <f>'Balanço MENSAL'!I16/'Balanço MENSAL'!I11*365</f>
        <v>#DIV/0!</v>
      </c>
      <c r="J37" s="142" t="str">
        <f>'Balanço MENSAL'!J16/'Balanço MENSAL'!J11*365</f>
        <v>#DIV/0!</v>
      </c>
      <c r="K37" s="142" t="str">
        <f>'Balanço MENSAL'!K16/'Balanço MENSAL'!K11*365</f>
        <v>#DIV/0!</v>
      </c>
      <c r="L37" s="142" t="str">
        <f>'Balanço MENSAL'!L16/'Balanço MENSAL'!L11*365</f>
        <v>#DIV/0!</v>
      </c>
      <c r="M37" s="142" t="str">
        <f>'Balanço MENSAL'!M16/'Balanço MENSAL'!M11*365</f>
        <v>#DIV/0!</v>
      </c>
      <c r="N37" s="142" t="str">
        <f>'Balanço MENSAL'!N16/'Balanço MENSAL'!N11*365</f>
        <v>#DIV/0!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174" t="s">
        <v>173</v>
      </c>
      <c r="C38" s="175">
        <f>'D.R MENSAL'!D20/'Indi. MENSAL'!D14*365</f>
        <v>9343794115</v>
      </c>
      <c r="D38" s="175">
        <f>'D.R MENSAL'!E20/'Indi. MENSAL'!E14*365</f>
        <v>1570680916</v>
      </c>
      <c r="E38" s="175">
        <f>'D.R MENSAL'!F20/'Indi. MENSAL'!F14*365</f>
        <v>3256030427</v>
      </c>
      <c r="F38" s="142">
        <f>'D.R MENSAL'!G20/'Indi. MENSAL'!G14*365</f>
        <v>747992031.9</v>
      </c>
      <c r="G38" s="142">
        <f>'D.R MENSAL'!H20/'Indi. MENSAL'!H14*365</f>
        <v>1358103806</v>
      </c>
      <c r="H38" s="142">
        <f>'D.R MENSAL'!I20/'Indi. MENSAL'!I14*365</f>
        <v>5998377641</v>
      </c>
      <c r="I38" s="142">
        <f>'D.R MENSAL'!J20/'Indi. MENSAL'!J14*365</f>
        <v>844576359.7</v>
      </c>
      <c r="J38" s="142">
        <f>'D.R MENSAL'!K20/'Indi. MENSAL'!K14*365</f>
        <v>1809603031</v>
      </c>
      <c r="K38" s="142">
        <f>'D.R MENSAL'!L20/'Indi. MENSAL'!L14*365</f>
        <v>2142171750</v>
      </c>
      <c r="L38" s="142">
        <f>'D.R MENSAL'!M20/'Indi. MENSAL'!M14*365</f>
        <v>1688998662</v>
      </c>
      <c r="M38" s="142">
        <f>'D.R MENSAL'!N20/'Indi. MENSAL'!N14*365</f>
        <v>4954727537</v>
      </c>
      <c r="N38" s="142" t="str">
        <f>'D.R MENSAL'!O20/'Indi. MENSAL'!O14*365</f>
        <v>#DIV/0!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174" t="s">
        <v>174</v>
      </c>
      <c r="C39" s="175">
        <f>'Indi. MENSAL'!D14/'D.R MENSAL'!D20*365</f>
        <v>0.00001425812666</v>
      </c>
      <c r="D39" s="175">
        <f>'Indi. MENSAL'!E14/'D.R MENSAL'!E20*365</f>
        <v>0.00008481990112</v>
      </c>
      <c r="E39" s="175">
        <f>'Indi. MENSAL'!F14/'D.R MENSAL'!F20*365</f>
        <v>0.00004091638668</v>
      </c>
      <c r="F39" s="142">
        <f>'Indi. MENSAL'!G14/'D.R MENSAL'!G20*365</f>
        <v>0.0001781101861</v>
      </c>
      <c r="G39" s="142">
        <f>'Indi. MENSAL'!H14/'D.R MENSAL'!H20*365</f>
        <v>0.00009809633061</v>
      </c>
      <c r="H39" s="142">
        <f>'Indi. MENSAL'!I14/'D.R MENSAL'!I20*365</f>
        <v>0.00002221017215</v>
      </c>
      <c r="I39" s="142">
        <f>'Indi. MENSAL'!J14/'D.R MENSAL'!J20*365</f>
        <v>0.0001577418057</v>
      </c>
      <c r="J39" s="142">
        <f>'Indi. MENSAL'!K14/'D.R MENSAL'!K20*365</f>
        <v>0.00007362111896</v>
      </c>
      <c r="K39" s="142">
        <f>'Indi. MENSAL'!L14/'D.R MENSAL'!L20*365</f>
        <v>0.00006219155864</v>
      </c>
      <c r="L39" s="142">
        <f>'Indi. MENSAL'!M14/'D.R MENSAL'!M20*365</f>
        <v>0.00007887809682</v>
      </c>
      <c r="M39" s="142">
        <f>'Indi. MENSAL'!N14/'D.R MENSAL'!N20*365</f>
        <v>0.00002688846138</v>
      </c>
      <c r="N39" s="142">
        <f>'Indi. MENSAL'!O14/'D.R MENSAL'!O20*365</f>
        <v>0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176" t="s">
        <v>175</v>
      </c>
      <c r="C40" s="177" t="str">
        <f>C7/'D.R MENSAL'!D17</f>
        <v>#DIV/0!</v>
      </c>
      <c r="D40" s="177" t="str">
        <f>D7/'D.R MENSAL'!E17</f>
        <v>#DIV/0!</v>
      </c>
      <c r="E40" s="177" t="str">
        <f>E7/'D.R MENSAL'!F17</f>
        <v>#DIV/0!</v>
      </c>
      <c r="F40" s="178" t="str">
        <f>F7/'D.R MENSAL'!G17</f>
        <v>#DIV/0!</v>
      </c>
      <c r="G40" s="178" t="str">
        <f>G7/'D.R MENSAL'!H17</f>
        <v>#DIV/0!</v>
      </c>
      <c r="H40" s="178" t="str">
        <f>H7/'D.R MENSAL'!I17</f>
        <v>#DIV/0!</v>
      </c>
      <c r="I40" s="178" t="str">
        <f>I7/'D.R MENSAL'!J17</f>
        <v>#DIV/0!</v>
      </c>
      <c r="J40" s="178" t="str">
        <f>J7/'D.R MENSAL'!K17</f>
        <v>#DIV/0!</v>
      </c>
      <c r="K40" s="178" t="str">
        <f>K7/'D.R MENSAL'!L17</f>
        <v>#DIV/0!</v>
      </c>
      <c r="L40" s="178" t="str">
        <f>L7/'D.R MENSAL'!M17</f>
        <v>#DIV/0!</v>
      </c>
      <c r="M40" s="178" t="str">
        <f>M7/'D.R MENSAL'!N17</f>
        <v>#DIV/0!</v>
      </c>
      <c r="N40" s="178" t="str">
        <f>N7/'D.R MENSAL'!O17</f>
        <v>#DIV/0!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134">
        <v>6.0</v>
      </c>
      <c r="C43" s="135"/>
      <c r="D43" s="136"/>
      <c r="E43" s="136"/>
      <c r="F43" s="135"/>
      <c r="G43" s="136"/>
      <c r="H43" s="136"/>
      <c r="I43" s="135"/>
      <c r="J43" s="136"/>
      <c r="K43" s="136"/>
      <c r="L43" s="135"/>
      <c r="M43" s="136"/>
      <c r="N43" s="136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166" t="s">
        <v>164</v>
      </c>
      <c r="C44" s="179" t="s">
        <v>16</v>
      </c>
      <c r="D44" s="179" t="s">
        <v>17</v>
      </c>
      <c r="E44" s="179" t="s">
        <v>18</v>
      </c>
      <c r="F44" s="179" t="s">
        <v>19</v>
      </c>
      <c r="G44" s="179" t="s">
        <v>20</v>
      </c>
      <c r="H44" s="179" t="s">
        <v>21</v>
      </c>
      <c r="I44" s="179" t="s">
        <v>22</v>
      </c>
      <c r="J44" s="179" t="s">
        <v>23</v>
      </c>
      <c r="K44" s="179" t="s">
        <v>24</v>
      </c>
      <c r="L44" s="179" t="s">
        <v>25</v>
      </c>
      <c r="M44" s="179" t="s">
        <v>26</v>
      </c>
      <c r="N44" s="179" t="s">
        <v>27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180" t="s">
        <v>176</v>
      </c>
      <c r="C45" s="181">
        <f>'Balanço MENSAL'!D38</f>
        <v>75504548.78</v>
      </c>
      <c r="D45" s="181">
        <f>'Balanço MENSAL'!E38</f>
        <v>95332582.98</v>
      </c>
      <c r="E45" s="181">
        <f>'Balanço MENSAL'!F38</f>
        <v>137204966.1</v>
      </c>
      <c r="F45" s="181">
        <f>'Balanço MENSAL'!G38</f>
        <v>211657602.8</v>
      </c>
      <c r="G45" s="181">
        <f>'Balanço MENSAL'!H38</f>
        <v>233979998.6</v>
      </c>
      <c r="H45" s="181">
        <f>'Balanço MENSAL'!I38</f>
        <v>248017002</v>
      </c>
      <c r="I45" s="181">
        <f>'Balanço MENSAL'!J38</f>
        <v>280755156.3</v>
      </c>
      <c r="J45" s="181">
        <f>'Balanço MENSAL'!K38</f>
        <v>291639175.5</v>
      </c>
      <c r="K45" s="181">
        <f>'Balanço MENSAL'!L38</f>
        <v>301097168.9</v>
      </c>
      <c r="L45" s="181">
        <f>'Balanço MENSAL'!M38</f>
        <v>307003366.6</v>
      </c>
      <c r="M45" s="181">
        <f>'Balanço MENSAL'!N38</f>
        <v>340796382.2</v>
      </c>
      <c r="N45" s="181">
        <f>'Balanço MENSAL'!O38</f>
        <v>24073206.57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180" t="s">
        <v>177</v>
      </c>
      <c r="C46" s="181">
        <f>'Balanço MENSAL'!D46+'Balanço MENSAL'!D53-'Balanço MENSAL'!D22</f>
        <v>186935074.4</v>
      </c>
      <c r="D46" s="181">
        <f>'Balanço MENSAL'!E46+'Balanço MENSAL'!E53-'Balanço MENSAL'!E22</f>
        <v>181278279.8</v>
      </c>
      <c r="E46" s="181">
        <f>'Balanço MENSAL'!F46+'Balanço MENSAL'!F53-'Balanço MENSAL'!F22</f>
        <v>156763742.4</v>
      </c>
      <c r="F46" s="181">
        <f>'Balanço MENSAL'!G46+'Balanço MENSAL'!G53-'Balanço MENSAL'!G22</f>
        <v>94869470.27</v>
      </c>
      <c r="G46" s="181">
        <f>'Balanço MENSAL'!H46+'Balanço MENSAL'!H53-'Balanço MENSAL'!H22</f>
        <v>89606423.07</v>
      </c>
      <c r="H46" s="181">
        <f>'Balanço MENSAL'!I46+'Balanço MENSAL'!I53-'Balanço MENSAL'!I22</f>
        <v>100044922.6</v>
      </c>
      <c r="I46" s="181">
        <f>'Balanço MENSAL'!J46+'Balanço MENSAL'!J53-'Balanço MENSAL'!J22</f>
        <v>101565247.8</v>
      </c>
      <c r="J46" s="181">
        <f>'Balanço MENSAL'!K46+'Balanço MENSAL'!K53-'Balanço MENSAL'!K22</f>
        <v>105038118.9</v>
      </c>
      <c r="K46" s="181">
        <f>'Balanço MENSAL'!L46+'Balanço MENSAL'!L53-'Balanço MENSAL'!L22</f>
        <v>176576351.9</v>
      </c>
      <c r="L46" s="181">
        <f>'Balanço MENSAL'!M46+'Balanço MENSAL'!M53-'Balanço MENSAL'!M22</f>
        <v>174857580.4</v>
      </c>
      <c r="M46" s="181">
        <f>'Balanço MENSAL'!N46+'Balanço MENSAL'!N53-'Balanço MENSAL'!N22</f>
        <v>184455503.6</v>
      </c>
      <c r="N46" s="181">
        <f>'Balanço MENSAL'!O46+'Balanço MENSAL'!O53-'Balanço MENSAL'!O22</f>
        <v>180831352.1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182" t="s">
        <v>178</v>
      </c>
      <c r="C47" s="183">
        <f>C8/Balancete!B$2</f>
        <v>17.63979212</v>
      </c>
      <c r="D47" s="183">
        <f>D8/Balancete!B$2</f>
        <v>19.8280342</v>
      </c>
      <c r="E47" s="183">
        <f>E8/Balancete!B$2</f>
        <v>41.87238314</v>
      </c>
      <c r="F47" s="183">
        <f>F8/Balancete!B$2</f>
        <v>74.45263666</v>
      </c>
      <c r="G47" s="183">
        <f>G8/Balancete!B$2</f>
        <v>22.32239585</v>
      </c>
      <c r="H47" s="183">
        <f>H8/Balancete!B$2</f>
        <v>14.03700333</v>
      </c>
      <c r="I47" s="183">
        <f>I8/Balancete!B$2</f>
        <v>32.73815432</v>
      </c>
      <c r="J47" s="183">
        <f>J8/Balancete!B$2</f>
        <v>10.88401925</v>
      </c>
      <c r="K47" s="183">
        <f>K8/Balancete!B$2</f>
        <v>9.45799339</v>
      </c>
      <c r="L47" s="183">
        <f>L8/Balancete!B$2</f>
        <v>5.90619764</v>
      </c>
      <c r="M47" s="183">
        <f>M8/Balancete!B$2</f>
        <v>33.79301566</v>
      </c>
      <c r="N47" s="183">
        <f>N8/Balancete!B$2</f>
        <v>-316.7231757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184" t="s">
        <v>179</v>
      </c>
      <c r="C48" s="185">
        <f>C45/Balancete!B$2</f>
        <v>75.50454878</v>
      </c>
      <c r="D48" s="185">
        <f>D45/Balancete!B$2</f>
        <v>95.33258298</v>
      </c>
      <c r="E48" s="185">
        <f>E45/Balancete!B$2</f>
        <v>137.2049661</v>
      </c>
      <c r="F48" s="185">
        <f>F45/Balancete!B$2</f>
        <v>211.6576028</v>
      </c>
      <c r="G48" s="185">
        <f>G45/Balancete!B$2</f>
        <v>233.9799986</v>
      </c>
      <c r="H48" s="185">
        <f>H45/Balancete!B$2</f>
        <v>248.017002</v>
      </c>
      <c r="I48" s="185">
        <f>I45/Balancete!B$2</f>
        <v>280.7551563</v>
      </c>
      <c r="J48" s="185">
        <f>J45/Balancete!B$2</f>
        <v>291.6391755</v>
      </c>
      <c r="K48" s="185">
        <f>K45/Balancete!B$2</f>
        <v>301.0971689</v>
      </c>
      <c r="L48" s="185">
        <f>L45/Balancete!B$2</f>
        <v>307.0033666</v>
      </c>
      <c r="M48" s="185">
        <f>M45/Balancete!B$2</f>
        <v>340.7963822</v>
      </c>
      <c r="N48" s="185">
        <f>N45/Balancete!B$2</f>
        <v>24.07320657</v>
      </c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paperSize="9" orientation="portrait"/>
  <drawing r:id="rId1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8.38"/>
    <col customWidth="1" min="3" max="3" width="8.63"/>
    <col customWidth="1" min="4" max="7" width="16.5"/>
    <col customWidth="1" min="8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85</v>
      </c>
      <c r="C3" s="31"/>
      <c r="D3" s="31"/>
      <c r="E3" s="31"/>
      <c r="F3" s="31"/>
      <c r="G3" s="3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3"/>
      <c r="E4" s="33"/>
      <c r="F4" s="33"/>
      <c r="G4" s="33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34" t="s">
        <v>86</v>
      </c>
      <c r="C5" s="3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87</v>
      </c>
      <c r="C6" s="15"/>
      <c r="D6" s="15"/>
      <c r="E6" s="34"/>
      <c r="F6" s="34"/>
      <c r="G6" s="35" t="s">
        <v>88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34"/>
      <c r="C7" s="34"/>
      <c r="D7" s="37"/>
      <c r="E7" s="37"/>
      <c r="F7" s="35" t="s">
        <v>131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38" t="s">
        <v>90</v>
      </c>
      <c r="C8" s="38" t="s">
        <v>91</v>
      </c>
      <c r="D8" s="39"/>
      <c r="E8" s="186"/>
      <c r="F8" s="187"/>
      <c r="G8" s="38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188"/>
      <c r="C9" s="189"/>
      <c r="D9" s="190" t="s">
        <v>180</v>
      </c>
      <c r="E9" s="190" t="s">
        <v>181</v>
      </c>
      <c r="F9" s="190" t="s">
        <v>182</v>
      </c>
      <c r="G9" s="191" t="s">
        <v>183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46" t="s">
        <v>93</v>
      </c>
      <c r="C10" s="47"/>
      <c r="D10" s="48"/>
      <c r="E10" s="49"/>
      <c r="F10" s="48"/>
      <c r="G10" s="192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51"/>
      <c r="C11" s="51"/>
      <c r="D11" s="51"/>
      <c r="E11" s="52"/>
      <c r="F11" s="51"/>
      <c r="G11" s="5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54" t="s">
        <v>94</v>
      </c>
      <c r="C12" s="55">
        <v>4.0</v>
      </c>
      <c r="D12" s="56">
        <f>'Balanço MENSAL'!F12</f>
        <v>4889099.74</v>
      </c>
      <c r="E12" s="56">
        <f>'Balanço MENSAL'!I12</f>
        <v>5219446.21</v>
      </c>
      <c r="F12" s="56">
        <f>'Balanço MENSAL'!L12</f>
        <v>6888857.17</v>
      </c>
      <c r="G12" s="57">
        <f>'Balanço MENSAL'!O12</f>
        <v>6474167.64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54" t="s">
        <v>95</v>
      </c>
      <c r="C13" s="55">
        <v>5.0</v>
      </c>
      <c r="D13" s="56" t="str">
        <f>'Balanço MENSAL'!F13</f>
        <v/>
      </c>
      <c r="E13" s="56">
        <f>'Balanço MENSAL'!I13</f>
        <v>0</v>
      </c>
      <c r="F13" s="56">
        <f>'Balanço MENSAL'!L13</f>
        <v>0</v>
      </c>
      <c r="G13" s="57">
        <f>'Balanço MENSAL'!O13</f>
        <v>0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54" t="s">
        <v>96</v>
      </c>
      <c r="C14" s="55">
        <v>6.0</v>
      </c>
      <c r="D14" s="56" t="str">
        <f>'Balanço MENSAL'!F14</f>
        <v/>
      </c>
      <c r="E14" s="56">
        <f>'Balanço MENSAL'!I14</f>
        <v>0</v>
      </c>
      <c r="F14" s="56">
        <f>'Balanço MENSAL'!L14</f>
        <v>0</v>
      </c>
      <c r="G14" s="57">
        <f>'Balanço MENSAL'!O14</f>
        <v>0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54" t="s">
        <v>97</v>
      </c>
      <c r="C15" s="55">
        <v>7.0</v>
      </c>
      <c r="D15" s="56" t="str">
        <f>'Balanço MENSAL'!F15</f>
        <v/>
      </c>
      <c r="E15" s="56">
        <f>'Balanço MENSAL'!I15</f>
        <v>0</v>
      </c>
      <c r="F15" s="56">
        <f>'Balanço MENSAL'!L15</f>
        <v>0</v>
      </c>
      <c r="G15" s="57">
        <f>'Balanço MENSAL'!O15</f>
        <v>0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4" t="s">
        <v>98</v>
      </c>
      <c r="C16" s="55">
        <v>9.0</v>
      </c>
      <c r="D16" s="56">
        <f>'Balanço MENSAL'!F16</f>
        <v>0</v>
      </c>
      <c r="E16" s="56">
        <f>'Balanço MENSAL'!I16</f>
        <v>0</v>
      </c>
      <c r="F16" s="56">
        <f>'Balanço MENSAL'!L16</f>
        <v>0</v>
      </c>
      <c r="G16" s="57">
        <f>'Balanço MENSAL'!O16</f>
        <v>0</v>
      </c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51"/>
      <c r="C17" s="51"/>
      <c r="D17" s="58">
        <f t="shared" ref="D17:G17" si="1">SUM(D12:D16)</f>
        <v>4889099.74</v>
      </c>
      <c r="E17" s="58">
        <f t="shared" si="1"/>
        <v>5219446.21</v>
      </c>
      <c r="F17" s="58">
        <f t="shared" si="1"/>
        <v>6888857.17</v>
      </c>
      <c r="G17" s="92">
        <f t="shared" si="1"/>
        <v>6474167.64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46" t="s">
        <v>99</v>
      </c>
      <c r="C18" s="60"/>
      <c r="D18" s="61"/>
      <c r="E18" s="62"/>
      <c r="F18" s="61"/>
      <c r="G18" s="19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51"/>
      <c r="C19" s="51"/>
      <c r="D19" s="65"/>
      <c r="E19" s="66"/>
      <c r="F19" s="65"/>
      <c r="G19" s="87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54" t="s">
        <v>100</v>
      </c>
      <c r="C20" s="67">
        <v>8.0</v>
      </c>
      <c r="D20" s="56">
        <f>'Balanço MENSAL'!F20</f>
        <v>124494627.8</v>
      </c>
      <c r="E20" s="56">
        <f>'Balanço MENSAL'!I20</f>
        <v>169637345.3</v>
      </c>
      <c r="F20" s="56">
        <f>'Balanço MENSAL'!L20</f>
        <v>285257529.8</v>
      </c>
      <c r="G20" s="57">
        <f>'Balanço MENSAL'!O20</f>
        <v>0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54" t="s">
        <v>101</v>
      </c>
      <c r="C21" s="55">
        <v>9.0</v>
      </c>
      <c r="D21" s="56">
        <f>'Balanço MENSAL'!F21</f>
        <v>164584981</v>
      </c>
      <c r="E21" s="56">
        <f>'Balanço MENSAL'!I21</f>
        <v>173205133.1</v>
      </c>
      <c r="F21" s="56">
        <f>'Balanço MENSAL'!L21</f>
        <v>185527133.9</v>
      </c>
      <c r="G21" s="57">
        <f>'Balanço MENSAL'!O21</f>
        <v>198430391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4" t="s">
        <v>102</v>
      </c>
      <c r="C22" s="55">
        <v>10.0</v>
      </c>
      <c r="D22" s="56">
        <f>'Balanço MENSAL'!F22</f>
        <v>83492073.85</v>
      </c>
      <c r="E22" s="56">
        <f>'Balanço MENSAL'!I22</f>
        <v>165509163</v>
      </c>
      <c r="F22" s="56">
        <f>'Balanço MENSAL'!L22</f>
        <v>94885524.14</v>
      </c>
      <c r="G22" s="57">
        <f>'Balanço MENSAL'!O22</f>
        <v>100945221.2</v>
      </c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54" t="s">
        <v>103</v>
      </c>
      <c r="C23" s="55">
        <v>11.0</v>
      </c>
      <c r="D23" s="56">
        <f>'Balanço MENSAL'!F23</f>
        <v>0</v>
      </c>
      <c r="E23" s="56">
        <f>'Balanço MENSAL'!I23</f>
        <v>0</v>
      </c>
      <c r="F23" s="56">
        <f>'Balanço MENSAL'!L23</f>
        <v>0</v>
      </c>
      <c r="G23" s="57">
        <f>'Balanço MENSAL'!O23</f>
        <v>0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54"/>
      <c r="C24" s="68"/>
      <c r="D24" s="58">
        <f t="shared" ref="D24:G24" si="2">SUM(D$20:D$23)</f>
        <v>372571682.6</v>
      </c>
      <c r="E24" s="58">
        <f t="shared" si="2"/>
        <v>508351641.4</v>
      </c>
      <c r="F24" s="58">
        <f t="shared" si="2"/>
        <v>565670187.8</v>
      </c>
      <c r="G24" s="59">
        <f t="shared" si="2"/>
        <v>299375612.2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65"/>
      <c r="E25" s="65"/>
      <c r="F25" s="65"/>
      <c r="G25" s="6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69" t="s">
        <v>104</v>
      </c>
      <c r="C26" s="68"/>
      <c r="D26" s="58">
        <f t="shared" ref="D26:G26" si="3">D$17+D$24</f>
        <v>377460782.3</v>
      </c>
      <c r="E26" s="58">
        <f t="shared" si="3"/>
        <v>513571087.6</v>
      </c>
      <c r="F26" s="58">
        <f t="shared" si="3"/>
        <v>572559045</v>
      </c>
      <c r="G26" s="59">
        <f t="shared" si="3"/>
        <v>305849779.8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52"/>
      <c r="C27" s="68"/>
      <c r="D27" s="65"/>
      <c r="E27" s="70"/>
      <c r="F27" s="65"/>
      <c r="G27" s="194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38" t="s">
        <v>105</v>
      </c>
      <c r="C28" s="72"/>
      <c r="D28" s="73"/>
      <c r="E28" s="74"/>
      <c r="F28" s="73"/>
      <c r="G28" s="78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40" t="s">
        <v>106</v>
      </c>
      <c r="C29" s="45"/>
      <c r="D29" s="75"/>
      <c r="E29" s="76"/>
      <c r="F29" s="75"/>
      <c r="G29" s="7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79" t="s">
        <v>107</v>
      </c>
      <c r="C30" s="45"/>
      <c r="D30" s="75"/>
      <c r="E30" s="78"/>
      <c r="F30" s="75"/>
      <c r="G30" s="78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0"/>
      <c r="C31" s="81"/>
      <c r="D31" s="82"/>
      <c r="E31" s="83"/>
      <c r="F31" s="82"/>
      <c r="G31" s="8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46" t="s">
        <v>108</v>
      </c>
      <c r="C32" s="81"/>
      <c r="D32" s="82"/>
      <c r="E32" s="83"/>
      <c r="F32" s="82"/>
      <c r="G32" s="78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84"/>
      <c r="C33" s="85"/>
      <c r="D33" s="86"/>
      <c r="E33" s="87"/>
      <c r="F33" s="86"/>
      <c r="G33" s="87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88" t="s">
        <v>109</v>
      </c>
      <c r="C34" s="67">
        <v>12.0</v>
      </c>
      <c r="D34" s="56">
        <f>'Balanço MENSAL'!F34</f>
        <v>1000000</v>
      </c>
      <c r="E34" s="56">
        <f>'Balanço MENSAL'!I34</f>
        <v>1000000</v>
      </c>
      <c r="F34" s="56">
        <f>'Balanço MENSAL'!L34</f>
        <v>1000000</v>
      </c>
      <c r="G34" s="57">
        <f>'Balanço MENSAL'!O34</f>
        <v>1000000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54" t="s">
        <v>110</v>
      </c>
      <c r="C35" s="55">
        <v>13.0</v>
      </c>
      <c r="D35" s="56">
        <f>'Balanço MENSAL'!F35</f>
        <v>0</v>
      </c>
      <c r="E35" s="56">
        <f>'Balanço MENSAL'!I35</f>
        <v>0</v>
      </c>
      <c r="F35" s="56">
        <f>'Balanço MENSAL'!L35</f>
        <v>0</v>
      </c>
      <c r="G35" s="57">
        <f>'Balanço MENSAL'!O35</f>
        <v>0</v>
      </c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54" t="s">
        <v>111</v>
      </c>
      <c r="C36" s="55">
        <v>14.0</v>
      </c>
      <c r="D36" s="56">
        <f>Balancete!C51+Balancete!C52</f>
        <v>56864756.66</v>
      </c>
      <c r="E36" s="56">
        <f t="shared" ref="E36:G36" si="4">D36+D37</f>
        <v>136204966.1</v>
      </c>
      <c r="F36" s="56">
        <f t="shared" si="4"/>
        <v>247017002</v>
      </c>
      <c r="G36" s="57">
        <f t="shared" si="4"/>
        <v>300097168.9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112</v>
      </c>
      <c r="C37" s="88" t="s">
        <v>84</v>
      </c>
      <c r="D37" s="56">
        <f>'D.R TRI'!D39</f>
        <v>79340209.46</v>
      </c>
      <c r="E37" s="56">
        <f>'D.R TRI'!E39</f>
        <v>110812035.8</v>
      </c>
      <c r="F37" s="56">
        <f>'D.R TRI'!F39</f>
        <v>53080166.96</v>
      </c>
      <c r="G37" s="57">
        <f>'D.R TRI'!G39</f>
        <v>-277023962.4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89" t="s">
        <v>113</v>
      </c>
      <c r="C38" s="90"/>
      <c r="D38" s="91">
        <f t="shared" ref="D38:G38" si="5">SUM(D$34:D$37)</f>
        <v>137204966.1</v>
      </c>
      <c r="E38" s="91">
        <f t="shared" si="5"/>
        <v>248017002</v>
      </c>
      <c r="F38" s="91">
        <f t="shared" si="5"/>
        <v>301097168.9</v>
      </c>
      <c r="G38" s="92">
        <f t="shared" si="5"/>
        <v>24073206.57</v>
      </c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46" t="s">
        <v>114</v>
      </c>
      <c r="C39" s="93"/>
      <c r="D39" s="94"/>
      <c r="E39" s="95"/>
      <c r="F39" s="94"/>
      <c r="G39" s="9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96"/>
      <c r="C40" s="97"/>
      <c r="D40" s="71"/>
      <c r="E40" s="70"/>
      <c r="F40" s="71"/>
      <c r="G40" s="70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88" t="s">
        <v>115</v>
      </c>
      <c r="C41" s="67">
        <v>15.0</v>
      </c>
      <c r="D41" s="56">
        <f>'Balanço MENSAL'!F41</f>
        <v>0</v>
      </c>
      <c r="E41" s="56">
        <f>'Balanço MENSAL'!I41</f>
        <v>0</v>
      </c>
      <c r="F41" s="56">
        <f>'Balanço MENSAL'!L41</f>
        <v>0</v>
      </c>
      <c r="G41" s="57">
        <f>'Balanço MENSAL'!O41</f>
        <v>0</v>
      </c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88" t="s">
        <v>116</v>
      </c>
      <c r="C42" s="67">
        <v>16.0</v>
      </c>
      <c r="D42" s="56">
        <f>'Balanço MENSAL'!F42</f>
        <v>0</v>
      </c>
      <c r="E42" s="56">
        <f>'Balanço MENSAL'!I42</f>
        <v>0</v>
      </c>
      <c r="F42" s="56">
        <f>'Balanço MENSAL'!L42</f>
        <v>0</v>
      </c>
      <c r="G42" s="57">
        <f>'Balanço MENSAL'!O42</f>
        <v>0</v>
      </c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88" t="s">
        <v>117</v>
      </c>
      <c r="C43" s="67">
        <v>17.0</v>
      </c>
      <c r="D43" s="56">
        <f>'Balanço MENSAL'!F43</f>
        <v>0</v>
      </c>
      <c r="E43" s="56">
        <f>'Balanço MENSAL'!I43</f>
        <v>0</v>
      </c>
      <c r="F43" s="56">
        <f>'Balanço MENSAL'!L43</f>
        <v>0</v>
      </c>
      <c r="G43" s="57">
        <f>'Balanço MENSAL'!O43</f>
        <v>0</v>
      </c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88" t="s">
        <v>118</v>
      </c>
      <c r="C44" s="67">
        <v>18.0</v>
      </c>
      <c r="D44" s="56">
        <f>'Balanço MENSAL'!F44</f>
        <v>0</v>
      </c>
      <c r="E44" s="56">
        <f>'Balanço MENSAL'!I44</f>
        <v>0</v>
      </c>
      <c r="F44" s="56">
        <f>'Balanço MENSAL'!L44</f>
        <v>0</v>
      </c>
      <c r="G44" s="57">
        <f>'Balanço MENSAL'!O44</f>
        <v>0</v>
      </c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88" t="s">
        <v>119</v>
      </c>
      <c r="C45" s="67">
        <v>19.0</v>
      </c>
      <c r="D45" s="56">
        <f>'Balanço MENSAL'!F45</f>
        <v>0</v>
      </c>
      <c r="E45" s="56">
        <f>'Balanço MENSAL'!I45</f>
        <v>0</v>
      </c>
      <c r="F45" s="56">
        <f>'Balanço MENSAL'!L45</f>
        <v>0</v>
      </c>
      <c r="G45" s="57">
        <f>'Balanço MENSAL'!O45</f>
        <v>0</v>
      </c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89" t="s">
        <v>113</v>
      </c>
      <c r="C46" s="97"/>
      <c r="D46" s="58">
        <f t="shared" ref="D46:G46" si="6">SUM(D$41:D$45)</f>
        <v>0</v>
      </c>
      <c r="E46" s="58">
        <f t="shared" si="6"/>
        <v>0</v>
      </c>
      <c r="F46" s="58">
        <f t="shared" si="6"/>
        <v>0</v>
      </c>
      <c r="G46" s="92">
        <f t="shared" si="6"/>
        <v>0</v>
      </c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46" t="s">
        <v>120</v>
      </c>
      <c r="C47" s="93"/>
      <c r="D47" s="98"/>
      <c r="E47" s="99"/>
      <c r="F47" s="98"/>
      <c r="G47" s="76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88"/>
      <c r="C48" s="97"/>
      <c r="D48" s="71"/>
      <c r="E48" s="70"/>
      <c r="F48" s="71"/>
      <c r="G48" s="19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88" t="s">
        <v>121</v>
      </c>
      <c r="C49" s="67">
        <v>19.0</v>
      </c>
      <c r="D49" s="56">
        <f>'Balanço MENSAL'!F49</f>
        <v>240255816.2</v>
      </c>
      <c r="E49" s="56">
        <f>'Balanço MENSAL'!I49</f>
        <v>265554085.6</v>
      </c>
      <c r="F49" s="56">
        <f>'Balanço MENSAL'!L49</f>
        <v>271461876</v>
      </c>
      <c r="G49" s="57">
        <f>'Balanço MENSAL'!O49</f>
        <v>281776573.3</v>
      </c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88" t="s">
        <v>122</v>
      </c>
      <c r="C50" s="67">
        <v>20.0</v>
      </c>
      <c r="D50" s="56">
        <f>'Balanço MENSAL'!F50</f>
        <v>0</v>
      </c>
      <c r="E50" s="56">
        <f>'Balanço MENSAL'!I50</f>
        <v>0</v>
      </c>
      <c r="F50" s="56">
        <f>'Balanço MENSAL'!L50</f>
        <v>0</v>
      </c>
      <c r="G50" s="57">
        <f>'Balanço MENSAL'!O50</f>
        <v>0</v>
      </c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88" t="s">
        <v>123</v>
      </c>
      <c r="C51" s="67">
        <v>15.0</v>
      </c>
      <c r="D51" s="56">
        <f>'Balanço MENSAL'!F51</f>
        <v>0</v>
      </c>
      <c r="E51" s="56">
        <f>'Balanço MENSAL'!I51</f>
        <v>0</v>
      </c>
      <c r="F51" s="56">
        <f>'Balanço MENSAL'!L51</f>
        <v>0</v>
      </c>
      <c r="G51" s="57">
        <f>'Balanço MENSAL'!O51</f>
        <v>0</v>
      </c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88" t="s">
        <v>124</v>
      </c>
      <c r="C52" s="67">
        <v>21.0</v>
      </c>
      <c r="D52" s="56">
        <f>'Balanço MENSAL'!F52</f>
        <v>0</v>
      </c>
      <c r="E52" s="56">
        <f>'Balanço MENSAL'!I52</f>
        <v>0</v>
      </c>
      <c r="F52" s="56">
        <f>'Balanço MENSAL'!L52</f>
        <v>0</v>
      </c>
      <c r="G52" s="57">
        <f>'Balanço MENSAL'!O52</f>
        <v>0</v>
      </c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51"/>
      <c r="C53" s="97"/>
      <c r="D53" s="58">
        <f t="shared" ref="D53:G53" si="7">SUM(D$49:D$52)</f>
        <v>240255816.2</v>
      </c>
      <c r="E53" s="58">
        <f t="shared" si="7"/>
        <v>265554085.6</v>
      </c>
      <c r="F53" s="58">
        <f t="shared" si="7"/>
        <v>271461876</v>
      </c>
      <c r="G53" s="59">
        <f t="shared" si="7"/>
        <v>281776573.3</v>
      </c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51"/>
      <c r="C54" s="51"/>
      <c r="D54" s="65"/>
      <c r="E54" s="52"/>
      <c r="F54" s="65"/>
      <c r="G54" s="52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00" t="s">
        <v>125</v>
      </c>
      <c r="C55" s="51"/>
      <c r="D55" s="58">
        <f t="shared" ref="D55:G55" si="8">D$38+D$46+D$53</f>
        <v>377460782.3</v>
      </c>
      <c r="E55" s="58">
        <f t="shared" si="8"/>
        <v>513571087.6</v>
      </c>
      <c r="F55" s="58">
        <f t="shared" si="8"/>
        <v>572559045</v>
      </c>
      <c r="G55" s="59">
        <f t="shared" si="8"/>
        <v>305849779.8</v>
      </c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01"/>
      <c r="C56" s="90"/>
      <c r="D56" s="102"/>
      <c r="E56" s="103"/>
      <c r="F56" s="102"/>
      <c r="G56" s="103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33" t="s">
        <v>126</v>
      </c>
      <c r="C57" s="5"/>
      <c r="D57" s="34"/>
      <c r="E57" s="35"/>
      <c r="F57" s="133" t="s">
        <v>127</v>
      </c>
      <c r="G57" s="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B3:G3"/>
    <mergeCell ref="C5:G5"/>
    <mergeCell ref="F7:G7"/>
    <mergeCell ref="B57:C57"/>
    <mergeCell ref="F57:G57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2D050"/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9.88"/>
    <col customWidth="1" min="3" max="3" width="6.13"/>
    <col customWidth="1" min="4" max="4" width="16.5"/>
    <col customWidth="1" min="5" max="5" width="14.75"/>
    <col customWidth="1" min="6" max="6" width="16.5"/>
    <col customWidth="1" min="7" max="7" width="20.75"/>
    <col customWidth="1" min="8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128</v>
      </c>
      <c r="C3" s="31"/>
      <c r="D3" s="31"/>
      <c r="E3" s="31"/>
      <c r="F3" s="31"/>
      <c r="G3" s="32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4"/>
      <c r="E4" s="33"/>
      <c r="F4" s="34"/>
      <c r="G4" s="33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4.25" customHeight="1">
      <c r="A5" s="15"/>
      <c r="B5" s="34" t="s">
        <v>129</v>
      </c>
      <c r="C5" s="34"/>
      <c r="D5" s="36"/>
      <c r="E5" s="3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130</v>
      </c>
      <c r="C6" s="34"/>
      <c r="D6" s="34"/>
      <c r="E6" s="34"/>
      <c r="F6" s="34"/>
      <c r="G6" s="35" t="s">
        <v>88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4.25" customHeight="1">
      <c r="A7" s="15"/>
      <c r="B7" s="15"/>
      <c r="C7" s="33"/>
      <c r="D7" s="34"/>
      <c r="E7" s="33"/>
      <c r="F7" s="34"/>
      <c r="G7" s="35" t="s">
        <v>131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34"/>
      <c r="C8" s="33"/>
      <c r="D8" s="34"/>
      <c r="E8" s="33"/>
      <c r="F8" s="34"/>
      <c r="G8" s="33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106" t="s">
        <v>90</v>
      </c>
      <c r="C9" s="106" t="s">
        <v>91</v>
      </c>
      <c r="D9" s="107" t="s">
        <v>180</v>
      </c>
      <c r="E9" s="107" t="s">
        <v>181</v>
      </c>
      <c r="F9" s="107" t="s">
        <v>182</v>
      </c>
      <c r="G9" s="196" t="s">
        <v>183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08"/>
      <c r="C10" s="109"/>
      <c r="D10" s="87"/>
      <c r="E10" s="197"/>
      <c r="F10" s="197"/>
      <c r="G10" s="197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88" t="s">
        <v>132</v>
      </c>
      <c r="C11" s="67">
        <v>22.0</v>
      </c>
      <c r="D11" s="57">
        <f>SUM('D.R MENSAL'!D11:F11)</f>
        <v>55144346.54</v>
      </c>
      <c r="E11" s="57">
        <f>SUM('D.R MENSAL'!G11:I11)</f>
        <v>114754994.5</v>
      </c>
      <c r="F11" s="57">
        <f>SUM('D.R MENSAL'!J11:L11)</f>
        <v>71977165.71</v>
      </c>
      <c r="G11" s="57">
        <f>SUM('D.R MENSAL'!M11:O11)</f>
        <v>44299491.82</v>
      </c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88" t="s">
        <v>133</v>
      </c>
      <c r="C12" s="67">
        <v>23.0</v>
      </c>
      <c r="D12" s="57">
        <f>SUM('D.R MENSAL'!D12:F12)</f>
        <v>55368824.37</v>
      </c>
      <c r="E12" s="57">
        <f>SUM('D.R MENSAL'!G12:I12)</f>
        <v>20726350.97</v>
      </c>
      <c r="F12" s="57">
        <f>SUM('D.R MENSAL'!J12:L12)</f>
        <v>3977433.17</v>
      </c>
      <c r="G12" s="57">
        <f>SUM('D.R MENSAL'!M12:O12)</f>
        <v>45369197.25</v>
      </c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100" t="s">
        <v>134</v>
      </c>
      <c r="C13" s="67"/>
      <c r="D13" s="113">
        <f t="shared" ref="D13:G13" si="1">D11+D12</f>
        <v>110513170.9</v>
      </c>
      <c r="E13" s="113">
        <f t="shared" si="1"/>
        <v>135481345.5</v>
      </c>
      <c r="F13" s="113">
        <f t="shared" si="1"/>
        <v>75954598.88</v>
      </c>
      <c r="G13" s="113">
        <f t="shared" si="1"/>
        <v>89668689.07</v>
      </c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88" t="s">
        <v>135</v>
      </c>
      <c r="C14" s="67">
        <v>24.0</v>
      </c>
      <c r="D14" s="57">
        <f>SUM('D.R MENSAL'!D14:F14)</f>
        <v>0</v>
      </c>
      <c r="E14" s="57">
        <f>SUM('D.R MENSAL'!G14:I14)</f>
        <v>0</v>
      </c>
      <c r="F14" s="57">
        <f>SUM('D.R MENSAL'!J14:L14)</f>
        <v>0</v>
      </c>
      <c r="G14" s="57">
        <f>SUM('D.R MENSAL'!M14:O14)</f>
        <v>329902536.4</v>
      </c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115" t="s">
        <v>136</v>
      </c>
      <c r="C15" s="97"/>
      <c r="D15" s="116">
        <f t="shared" ref="D15:G15" si="2">D13-D14</f>
        <v>110513170.9</v>
      </c>
      <c r="E15" s="116">
        <f t="shared" si="2"/>
        <v>135481345.5</v>
      </c>
      <c r="F15" s="116">
        <f t="shared" si="2"/>
        <v>75954598.88</v>
      </c>
      <c r="G15" s="117">
        <f t="shared" si="2"/>
        <v>-240233847.3</v>
      </c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1"/>
      <c r="C16" s="108"/>
      <c r="D16" s="86"/>
      <c r="E16" s="87"/>
      <c r="F16" s="197"/>
      <c r="G16" s="198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88" t="s">
        <v>137</v>
      </c>
      <c r="C17" s="122" t="s">
        <v>84</v>
      </c>
      <c r="D17" s="57">
        <f>SUM('D.R MENSAL'!D17:F17)</f>
        <v>0</v>
      </c>
      <c r="E17" s="57">
        <f>SUM('D.R MENSAL'!G17:I17)</f>
        <v>0</v>
      </c>
      <c r="F17" s="57">
        <f>SUM('D.R MENSAL'!J17:L17)</f>
        <v>0</v>
      </c>
      <c r="G17" s="57">
        <f>SUM('D.R MENSAL'!M17:O17)</f>
        <v>0</v>
      </c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88" t="s">
        <v>138</v>
      </c>
      <c r="C18" s="67"/>
      <c r="D18" s="57">
        <f>SUM('D.R MENSAL'!D18:F18)</f>
        <v>0</v>
      </c>
      <c r="E18" s="57">
        <f>SUM('D.R MENSAL'!G18:I18)</f>
        <v>0</v>
      </c>
      <c r="F18" s="57">
        <f>SUM('D.R MENSAL'!J18:L18)</f>
        <v>0</v>
      </c>
      <c r="G18" s="57">
        <f>SUM('D.R MENSAL'!M18:O18)</f>
        <v>0</v>
      </c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88" t="s">
        <v>139</v>
      </c>
      <c r="C19" s="67"/>
      <c r="D19" s="57">
        <f>SUM('D.R MENSAL'!D19:F19)</f>
        <v>15518753.07</v>
      </c>
      <c r="E19" s="57">
        <f>SUM('D.R MENSAL'!G19:I19)</f>
        <v>12877013.88</v>
      </c>
      <c r="F19" s="57">
        <f>SUM('D.R MENSAL'!J19:L19)</f>
        <v>15907585.87</v>
      </c>
      <c r="G19" s="57">
        <f>SUM('D.R MENSAL'!M19:O19)</f>
        <v>22682127.43</v>
      </c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88" t="s">
        <v>140</v>
      </c>
      <c r="C20" s="67"/>
      <c r="D20" s="57">
        <f>SUM('D.R MENSAL'!D20:F20)</f>
        <v>13002342.12</v>
      </c>
      <c r="E20" s="57">
        <f>SUM('D.R MENSAL'!G20:I20)</f>
        <v>11159263.41</v>
      </c>
      <c r="F20" s="57">
        <f>SUM('D.R MENSAL'!J20:L20)</f>
        <v>6893595.44</v>
      </c>
      <c r="G20" s="57">
        <f>SUM('D.R MENSAL'!M20:O20)</f>
        <v>11226231.68</v>
      </c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100" t="s">
        <v>141</v>
      </c>
      <c r="C21" s="122" t="s">
        <v>84</v>
      </c>
      <c r="D21" s="118">
        <f t="shared" ref="D21:G21" si="3">D15-SUM(D17:D20)</f>
        <v>81992075.72</v>
      </c>
      <c r="E21" s="118">
        <f t="shared" si="3"/>
        <v>111445068.2</v>
      </c>
      <c r="F21" s="118">
        <f t="shared" si="3"/>
        <v>53153417.57</v>
      </c>
      <c r="G21" s="117">
        <f t="shared" si="3"/>
        <v>-274142206.5</v>
      </c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1"/>
      <c r="C22" s="51"/>
      <c r="D22" s="65"/>
      <c r="E22" s="66"/>
      <c r="F22" s="199"/>
      <c r="G22" s="66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88" t="s">
        <v>142</v>
      </c>
      <c r="C23" s="97"/>
      <c r="D23" s="57">
        <f>SUM('D.R MENSAL'!D23:F23)</f>
        <v>0</v>
      </c>
      <c r="E23" s="57">
        <f>SUM('D.R MENSAL'!E23:G23)</f>
        <v>0</v>
      </c>
      <c r="F23" s="56">
        <f>SUM('D.R MENSAL'!F23:H23)</f>
        <v>0</v>
      </c>
      <c r="G23" s="57">
        <f>SUM('D.R MENSAL'!M23:O23)</f>
        <v>2580961.46</v>
      </c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100" t="s">
        <v>143</v>
      </c>
      <c r="C24" s="51"/>
      <c r="D24" s="118">
        <f t="shared" ref="D24:G24" si="4">D21-D23</f>
        <v>81992075.72</v>
      </c>
      <c r="E24" s="118">
        <f t="shared" si="4"/>
        <v>111445068.2</v>
      </c>
      <c r="F24" s="118">
        <f t="shared" si="4"/>
        <v>53153417.57</v>
      </c>
      <c r="G24" s="117">
        <f t="shared" si="4"/>
        <v>-276723167.9</v>
      </c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65"/>
      <c r="E25" s="66"/>
      <c r="F25" s="199"/>
      <c r="G25" s="66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88" t="s">
        <v>144</v>
      </c>
      <c r="C26" s="67">
        <v>31.0</v>
      </c>
      <c r="D26" s="57">
        <f>SUM('D.R MENSAL'!D26:F26)</f>
        <v>-2651683.69</v>
      </c>
      <c r="E26" s="57">
        <f>SUM('D.R MENSAL'!G26:I26)</f>
        <v>-624259.19</v>
      </c>
      <c r="F26" s="57">
        <f>SUM('D.R MENSAL'!J26:L26)</f>
        <v>-44006.82</v>
      </c>
      <c r="G26" s="57">
        <f>SUM('D.R MENSAL'!M26:O26)</f>
        <v>67168.47</v>
      </c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88" t="s">
        <v>145</v>
      </c>
      <c r="C27" s="67">
        <v>32.0</v>
      </c>
      <c r="D27" s="57">
        <f>SUM('D.R MENSAL'!D27:F27)</f>
        <v>0</v>
      </c>
      <c r="E27" s="57">
        <f>SUM('D.R MENSAL'!G27:I27)</f>
        <v>0</v>
      </c>
      <c r="F27" s="57">
        <f>SUM('D.R MENSAL'!J27:L27)</f>
        <v>0</v>
      </c>
      <c r="G27" s="57">
        <f>SUM('D.R MENSAL'!M27:O27)</f>
        <v>0</v>
      </c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88" t="s">
        <v>146</v>
      </c>
      <c r="C28" s="67">
        <v>33.0</v>
      </c>
      <c r="D28" s="57">
        <f>SUM('D.R MENSAL'!D28:F28)</f>
        <v>-182.57</v>
      </c>
      <c r="E28" s="57">
        <f>SUM('D.R MENSAL'!G28:I28)</f>
        <v>-8773.18</v>
      </c>
      <c r="F28" s="57">
        <f>SUM('D.R MENSAL'!J28:L28)</f>
        <v>-29243.79</v>
      </c>
      <c r="G28" s="57">
        <f>SUM('D.R MENSAL'!M28:O28)</f>
        <v>-367962.91</v>
      </c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51"/>
      <c r="C29" s="51"/>
      <c r="D29" s="65"/>
      <c r="E29" s="66"/>
      <c r="F29" s="199"/>
      <c r="G29" s="66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126" t="s">
        <v>147</v>
      </c>
      <c r="C30" s="97"/>
      <c r="D30" s="118">
        <f t="shared" ref="D30:G30" si="5">SUM(D26:D28)+D24</f>
        <v>79340209.46</v>
      </c>
      <c r="E30" s="118">
        <f t="shared" si="5"/>
        <v>110812035.8</v>
      </c>
      <c r="F30" s="118">
        <f t="shared" si="5"/>
        <v>53080166.96</v>
      </c>
      <c r="G30" s="117">
        <f t="shared" si="5"/>
        <v>-277023962.4</v>
      </c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8"/>
      <c r="C31" s="97"/>
      <c r="D31" s="71" t="s">
        <v>84</v>
      </c>
      <c r="E31" s="70" t="s">
        <v>84</v>
      </c>
      <c r="F31" s="200" t="s">
        <v>84</v>
      </c>
      <c r="G31" s="200" t="s">
        <v>84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88" t="s">
        <v>148</v>
      </c>
      <c r="C32" s="67">
        <v>35.0</v>
      </c>
      <c r="D32" s="56">
        <v>0.0</v>
      </c>
      <c r="E32" s="57">
        <v>0.0</v>
      </c>
      <c r="F32" s="120">
        <v>0.0</v>
      </c>
      <c r="G32" s="120">
        <v>0.0</v>
      </c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51"/>
      <c r="C33" s="51"/>
      <c r="D33" s="65"/>
      <c r="E33" s="66"/>
      <c r="F33" s="198"/>
      <c r="G33" s="198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126" t="s">
        <v>149</v>
      </c>
      <c r="C34" s="97"/>
      <c r="D34" s="118">
        <f t="shared" ref="D34:G34" si="6">D30-D32</f>
        <v>79340209.46</v>
      </c>
      <c r="E34" s="118">
        <f t="shared" si="6"/>
        <v>110812035.8</v>
      </c>
      <c r="F34" s="118">
        <f t="shared" si="6"/>
        <v>53080166.96</v>
      </c>
      <c r="G34" s="117">
        <f t="shared" si="6"/>
        <v>-277023962.4</v>
      </c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51"/>
      <c r="C35" s="97"/>
      <c r="D35" s="71"/>
      <c r="E35" s="66"/>
      <c r="F35" s="200"/>
      <c r="G35" s="66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88" t="s">
        <v>150</v>
      </c>
      <c r="C36" s="122" t="s">
        <v>151</v>
      </c>
      <c r="D36" s="56">
        <v>0.0</v>
      </c>
      <c r="E36" s="57">
        <v>0.0</v>
      </c>
      <c r="F36" s="120">
        <v>0.0</v>
      </c>
      <c r="G36" s="57">
        <v>0.0</v>
      </c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152</v>
      </c>
      <c r="C37" s="67">
        <v>35.0</v>
      </c>
      <c r="D37" s="56">
        <v>0.0</v>
      </c>
      <c r="E37" s="57">
        <v>0.0</v>
      </c>
      <c r="F37" s="120">
        <v>0.0</v>
      </c>
      <c r="G37" s="57">
        <v>0.0</v>
      </c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51"/>
      <c r="C38" s="97"/>
      <c r="D38" s="102"/>
      <c r="E38" s="104"/>
      <c r="F38" s="201"/>
      <c r="G38" s="104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130" t="s">
        <v>153</v>
      </c>
      <c r="C39" s="97"/>
      <c r="D39" s="58">
        <f t="shared" ref="D39:G39" si="7">D34</f>
        <v>79340209.46</v>
      </c>
      <c r="E39" s="58">
        <f t="shared" si="7"/>
        <v>110812035.8</v>
      </c>
      <c r="F39" s="58">
        <f t="shared" si="7"/>
        <v>53080166.96</v>
      </c>
      <c r="G39" s="59">
        <f t="shared" si="7"/>
        <v>-277023962.4</v>
      </c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131" t="s">
        <v>84</v>
      </c>
      <c r="C40" s="132"/>
      <c r="D40" s="202" t="s">
        <v>84</v>
      </c>
      <c r="E40" s="194" t="s">
        <v>84</v>
      </c>
      <c r="F40" s="203" t="s">
        <v>84</v>
      </c>
      <c r="G40" s="194" t="s">
        <v>84</v>
      </c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4.25" customHeight="1">
      <c r="A41" s="15"/>
      <c r="B41" s="105" t="s">
        <v>126</v>
      </c>
      <c r="D41" s="33"/>
      <c r="E41" s="35"/>
      <c r="F41" s="133" t="s">
        <v>127</v>
      </c>
      <c r="G41" s="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4">
    <mergeCell ref="B3:G3"/>
    <mergeCell ref="E5:G5"/>
    <mergeCell ref="B41:C41"/>
    <mergeCell ref="F41:G4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2.38"/>
    <col customWidth="1" min="3" max="6" width="16.63"/>
    <col customWidth="1" min="7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204">
        <v>1.0</v>
      </c>
      <c r="C3" s="135"/>
      <c r="D3" s="136"/>
      <c r="E3" s="136"/>
      <c r="F3" s="136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205" t="s">
        <v>184</v>
      </c>
      <c r="C4" s="206" t="s">
        <v>180</v>
      </c>
      <c r="D4" s="206" t="s">
        <v>181</v>
      </c>
      <c r="E4" s="206" t="s">
        <v>182</v>
      </c>
      <c r="F4" s="207" t="s">
        <v>183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208" t="s">
        <v>155</v>
      </c>
      <c r="C5" s="209">
        <f>'Balanço TRI'!D17</f>
        <v>4889099.74</v>
      </c>
      <c r="D5" s="210">
        <f>'Balanço TRI'!E17</f>
        <v>5219446.21</v>
      </c>
      <c r="E5" s="210">
        <f>'Balanço TRI'!F17</f>
        <v>6888857.17</v>
      </c>
      <c r="F5" s="211">
        <f>'Balanço TRI'!G17</f>
        <v>6474167.64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212" t="s">
        <v>156</v>
      </c>
      <c r="C6" s="213">
        <f>'Balanço TRI'!D55</f>
        <v>377460782.3</v>
      </c>
      <c r="D6" s="214">
        <f>'Balanço TRI'!E55</f>
        <v>513571087.6</v>
      </c>
      <c r="E6" s="214">
        <f>'Balanço TRI'!F55</f>
        <v>572559045</v>
      </c>
      <c r="F6" s="215">
        <f>'Balanço TRI'!G55</f>
        <v>305849779.8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212" t="s">
        <v>157</v>
      </c>
      <c r="C7" s="213">
        <f>'D.R TRI'!D13</f>
        <v>110513170.9</v>
      </c>
      <c r="D7" s="214">
        <f>'D.R TRI'!E13</f>
        <v>135481345.5</v>
      </c>
      <c r="E7" s="214">
        <f>'D.R TRI'!F13</f>
        <v>75954598.88</v>
      </c>
      <c r="F7" s="215">
        <f>'D.R TRI'!G13</f>
        <v>89668689.07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15"/>
      <c r="B8" s="216" t="s">
        <v>158</v>
      </c>
      <c r="C8" s="217">
        <f>'D.R TRI'!D39</f>
        <v>79340209.46</v>
      </c>
      <c r="D8" s="218">
        <f>'D.R TRI'!E39</f>
        <v>110812035.8</v>
      </c>
      <c r="E8" s="218">
        <f>'D.R TRI'!F39</f>
        <v>53080166.96</v>
      </c>
      <c r="F8" s="219">
        <f>'D.R TRI'!G39</f>
        <v>-277023962.4</v>
      </c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ht="13.5" customHeight="1">
      <c r="A9" s="15"/>
      <c r="B9" s="220" t="s">
        <v>159</v>
      </c>
      <c r="C9" s="221">
        <f>'Balanço TRI'!D22</f>
        <v>83492073.85</v>
      </c>
      <c r="D9" s="222">
        <f>'Balanço TRI'!E22</f>
        <v>165509163</v>
      </c>
      <c r="E9" s="222">
        <f>'Balanço TRI'!F22</f>
        <v>94885524.14</v>
      </c>
      <c r="F9" s="223">
        <f>'Balanço TRI'!G22</f>
        <v>100945221.2</v>
      </c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</row>
    <row r="10" ht="13.5" customHeight="1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</row>
    <row r="11" ht="13.5" customHeight="1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204">
        <v>2.0</v>
      </c>
      <c r="C12" s="224"/>
      <c r="D12" s="225"/>
      <c r="E12" s="225"/>
      <c r="F12" s="22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226" t="s">
        <v>154</v>
      </c>
      <c r="C13" s="227" t="s">
        <v>180</v>
      </c>
      <c r="D13" s="227" t="s">
        <v>181</v>
      </c>
      <c r="E13" s="227" t="s">
        <v>182</v>
      </c>
      <c r="F13" s="227" t="s">
        <v>183</v>
      </c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228" t="s">
        <v>160</v>
      </c>
      <c r="C14" s="229">
        <f>'Balanço TRI'!D38/'Balanço TRI'!D26</f>
        <v>0.3634946266</v>
      </c>
      <c r="D14" s="230">
        <f>'Balanço TRI'!E38/'Balanço TRI'!E26</f>
        <v>0.4829263328</v>
      </c>
      <c r="E14" s="230">
        <f>'Balanço TRI'!F38/'Balanço TRI'!F26</f>
        <v>0.5258796828</v>
      </c>
      <c r="F14" s="231">
        <f>'Balanço TRI'!G38/'Balanço TRI'!G26</f>
        <v>0.0787092493</v>
      </c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212" t="s">
        <v>161</v>
      </c>
      <c r="C15" s="232">
        <f>'Balanço TRI'!D38/('Balanço TRI'!D46+'Balanço TRI'!D53)</f>
        <v>0.5710786456</v>
      </c>
      <c r="D15" s="233">
        <f>'Balanço TRI'!E38/('Balanço TRI'!E46+'Balanço TRI'!E53)</f>
        <v>0.9339604072</v>
      </c>
      <c r="E15" s="233">
        <f>'Balanço TRI'!F38/('Balanço TRI'!F46+'Balanço TRI'!F53)</f>
        <v>1.109169263</v>
      </c>
      <c r="F15" s="234">
        <f>'Balanço TRI'!G38/('Balanço TRI'!G46+'Balanço TRI'!G53)</f>
        <v>0.08543366927</v>
      </c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235" t="s">
        <v>162</v>
      </c>
      <c r="C16" s="236">
        <f>('Balanço TRI'!D46+'Balanço TRI'!D53)/'Balanço TRI'!D26</f>
        <v>0.6365053734</v>
      </c>
      <c r="D16" s="237">
        <f>('Balanço TRI'!E46+'Balanço TRI'!E53)/'Balanço TRI'!E26</f>
        <v>0.5170736672</v>
      </c>
      <c r="E16" s="237">
        <f>('Balanço TRI'!F46+'Balanço TRI'!F53)/'Balanço TRI'!F26</f>
        <v>0.4741203172</v>
      </c>
      <c r="F16" s="238">
        <f>('Balanço TRI'!G46+'Balanço TRI'!G53)/'Balanço TRI'!G26</f>
        <v>0.9212907507</v>
      </c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239" t="s">
        <v>163</v>
      </c>
      <c r="C17" s="240">
        <f>'Balanço TRI'!D53/('Balanço TRI'!D46+'Balanço TRI'!D53)</f>
        <v>1</v>
      </c>
      <c r="D17" s="241">
        <f>'Balanço TRI'!E53/('Balanço TRI'!E46+'Balanço TRI'!E53)</f>
        <v>1</v>
      </c>
      <c r="E17" s="241">
        <f>'Balanço TRI'!F53/('Balanço TRI'!F46+'Balanço TRI'!F53)</f>
        <v>1</v>
      </c>
      <c r="F17" s="242">
        <f>'Balanço TRI'!G53/('Balanço TRI'!G46+'Balanço TRI'!G53)</f>
        <v>1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204">
        <v>3.0</v>
      </c>
      <c r="C20" s="224"/>
      <c r="D20" s="225"/>
      <c r="E20" s="225"/>
      <c r="F20" s="22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243" t="s">
        <v>164</v>
      </c>
      <c r="C21" s="244" t="s">
        <v>180</v>
      </c>
      <c r="D21" s="244" t="s">
        <v>181</v>
      </c>
      <c r="E21" s="245" t="s">
        <v>182</v>
      </c>
      <c r="F21" s="246" t="s">
        <v>183</v>
      </c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247" t="s">
        <v>165</v>
      </c>
      <c r="C22" s="248">
        <f>'Balanço TRI'!D24/'Balanço TRI'!D53</f>
        <v>1.550729087</v>
      </c>
      <c r="D22" s="249">
        <f>'Balanço TRI'!E24/'Balanço TRI'!E53</f>
        <v>1.91430548</v>
      </c>
      <c r="E22" s="249">
        <f>'Balanço TRI'!F24/'Balanço TRI'!F53</f>
        <v>2.083792376</v>
      </c>
      <c r="F22" s="250">
        <f>'Balanço TRI'!G24/'Balanço TRI'!G53</f>
        <v>1.062457424</v>
      </c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251" t="s">
        <v>166</v>
      </c>
      <c r="C23" s="252">
        <f>('Balanço TRI'!D24-'Balanço TRI'!D20)/'Balanço TRI'!D53</f>
        <v>1.032553795</v>
      </c>
      <c r="D23" s="253">
        <f>('Balanço TRI'!E24-'Balanço TRI'!E20)/'Balanço TRI'!E53</f>
        <v>1.275500225</v>
      </c>
      <c r="E23" s="253">
        <f>('Balanço TRI'!F24-'Balanço TRI'!F20)/'Balanço TRI'!F53</f>
        <v>1.032972519</v>
      </c>
      <c r="F23" s="234">
        <f>('Balanço TRI'!G24-'Balanço TRI'!G20)/'Balanço TRI'!G53</f>
        <v>1.062457424</v>
      </c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254" t="s">
        <v>167</v>
      </c>
      <c r="C24" s="255">
        <f>'Balanço TRI'!D22/'Balanço TRI'!D53</f>
        <v>0.3475132264</v>
      </c>
      <c r="D24" s="256">
        <f>'Balanço TRI'!E22/'Balanço TRI'!E53</f>
        <v>0.6232597124</v>
      </c>
      <c r="E24" s="256">
        <f>'Balanço TRI'!F22/'Balanço TRI'!F53</f>
        <v>0.3495353584</v>
      </c>
      <c r="F24" s="257">
        <f>'Balanço TRI'!G22/'Balanço TRI'!G53</f>
        <v>0.3582456129</v>
      </c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204">
        <v>4.0</v>
      </c>
      <c r="C27" s="224"/>
      <c r="D27" s="225"/>
      <c r="E27" s="225"/>
      <c r="F27" s="22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258" t="s">
        <v>164</v>
      </c>
      <c r="C28" s="259" t="s">
        <v>180</v>
      </c>
      <c r="D28" s="259" t="s">
        <v>181</v>
      </c>
      <c r="E28" s="259" t="s">
        <v>182</v>
      </c>
      <c r="F28" s="259" t="s">
        <v>183</v>
      </c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260" t="s">
        <v>168</v>
      </c>
      <c r="C29" s="237">
        <f>'Balanço TRI'!D37/'Balanço TRI'!D38</f>
        <v>0.5782604792</v>
      </c>
      <c r="D29" s="237">
        <f>'Balanço TRI'!E37/'Balanço TRI'!E38</f>
        <v>0.4467920948</v>
      </c>
      <c r="E29" s="237">
        <f>'Balanço TRI'!F37/'Balanço TRI'!F38</f>
        <v>0.1762891599</v>
      </c>
      <c r="F29" s="237">
        <f>'Balanço TRI'!G37/'Balanço TRI'!G38</f>
        <v>-11.50756388</v>
      </c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261" t="s">
        <v>169</v>
      </c>
      <c r="C30" s="233">
        <f>'D.R TRI'!D24/'Balanço TRI'!D26</f>
        <v>0.2172201181</v>
      </c>
      <c r="D30" s="233">
        <f>'D.R TRI'!E24/'Balanço TRI'!E26</f>
        <v>0.2170002769</v>
      </c>
      <c r="E30" s="233">
        <f>'D.R TRI'!F24/'Balanço TRI'!F26</f>
        <v>0.09283482295</v>
      </c>
      <c r="F30" s="233">
        <f>'D.R TRI'!G24/'Balanço TRI'!G26</f>
        <v>-0.9047682429</v>
      </c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262" t="s">
        <v>170</v>
      </c>
      <c r="C31" s="263">
        <f>'D.R TRI'!D24/'D.R TRI'!D13</f>
        <v>0.7419213026</v>
      </c>
      <c r="D31" s="263">
        <f>'D.R TRI'!E24/'D.R TRI'!E13</f>
        <v>0.8225860748</v>
      </c>
      <c r="E31" s="263">
        <f>'D.R TRI'!F24/'D.R TRI'!F13</f>
        <v>0.6998051251</v>
      </c>
      <c r="F31" s="263">
        <f>'D.R TRI'!G24/'D.R TRI'!G13</f>
        <v>-3.086062379</v>
      </c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204">
        <v>5.0</v>
      </c>
      <c r="C34" s="224"/>
      <c r="D34" s="264"/>
      <c r="E34" s="264"/>
      <c r="F34" s="26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265" t="s">
        <v>164</v>
      </c>
      <c r="C35" s="266" t="s">
        <v>180</v>
      </c>
      <c r="D35" s="266" t="s">
        <v>181</v>
      </c>
      <c r="E35" s="266" t="s">
        <v>182</v>
      </c>
      <c r="F35" s="267" t="s">
        <v>183</v>
      </c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268" t="s">
        <v>171</v>
      </c>
      <c r="C36" s="269" t="str">
        <f>'Balanço MENSAL'!E14/'Indi. TRI'!D13*365</f>
        <v>#VALUE!</v>
      </c>
      <c r="D36" s="269" t="str">
        <f>'Balanço MENSAL'!H14/'Indi. TRI'!E13*365</f>
        <v>#VALUE!</v>
      </c>
      <c r="E36" s="269" t="str">
        <f>'Balanço MENSAL'!K14/'Indi. TRI'!F13*365</f>
        <v>#VALUE!</v>
      </c>
      <c r="F36" s="214" t="str">
        <f>'Balanço MENSAL'!N14/'Indi. TRI'!G13*365</f>
        <v>#DIV/0!</v>
      </c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268" t="s">
        <v>172</v>
      </c>
      <c r="C37" s="269" t="str">
        <f>'Balanço MENSAL'!E16/'Balanço MENSAL'!E11*365</f>
        <v>#DIV/0!</v>
      </c>
      <c r="D37" s="269" t="str">
        <f>'Balanço MENSAL'!H16/'Balanço MENSAL'!H11*365</f>
        <v>#DIV/0!</v>
      </c>
      <c r="E37" s="269" t="str">
        <f>'Balanço MENSAL'!K16/'Balanço MENSAL'!K11*365</f>
        <v>#DIV/0!</v>
      </c>
      <c r="F37" s="214" t="str">
        <f>'Balanço MENSAL'!N16/'Balanço MENSAL'!N11*365</f>
        <v>#DIV/0!</v>
      </c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268" t="s">
        <v>173</v>
      </c>
      <c r="C38" s="269">
        <f>'D.R TRI'!D20/'Indi. TRI'!D14*365</f>
        <v>9827285347</v>
      </c>
      <c r="D38" s="269">
        <f>'D.R TRI'!E20/'Indi. TRI'!E14*365</f>
        <v>7745367007</v>
      </c>
      <c r="E38" s="269">
        <f>'D.R TRI'!F20/'Indi. TRI'!F14*365</f>
        <v>31967810111</v>
      </c>
      <c r="F38" s="214" t="str">
        <f>'D.R TRI'!G20/'Indi. TRI'!G14*365</f>
        <v>#DIV/0!</v>
      </c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268" t="s">
        <v>174</v>
      </c>
      <c r="C39" s="269">
        <f>'Indi. TRI'!D14/'D.R TRI'!D20*365</f>
        <v>0.00001355664309</v>
      </c>
      <c r="D39" s="269">
        <f>'Indi. TRI'!E14/'D.R TRI'!E20*365</f>
        <v>0.0000172006052</v>
      </c>
      <c r="E39" s="269">
        <f>'Indi. TRI'!F14/'D.R TRI'!F20*365</f>
        <v>0.000004167473453</v>
      </c>
      <c r="F39" s="214">
        <f>'Indi. TRI'!G14/'D.R TRI'!G20*365</f>
        <v>0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270" t="s">
        <v>175</v>
      </c>
      <c r="C40" s="271" t="str">
        <f>C7/'D.R TRI'!D17</f>
        <v>#DIV/0!</v>
      </c>
      <c r="D40" s="271" t="str">
        <f>D7/'D.R TRI'!E17</f>
        <v>#DIV/0!</v>
      </c>
      <c r="E40" s="271" t="str">
        <f>E7/'D.R TRI'!F17</f>
        <v>#DIV/0!</v>
      </c>
      <c r="F40" s="272" t="str">
        <f>F7/'D.R TRI'!G17</f>
        <v>#DIV/0!</v>
      </c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204">
        <v>6.0</v>
      </c>
      <c r="C43" s="135"/>
      <c r="D43" s="136"/>
      <c r="E43" s="136"/>
      <c r="F43" s="136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273" t="s">
        <v>164</v>
      </c>
      <c r="C44" s="274" t="s">
        <v>180</v>
      </c>
      <c r="D44" s="274" t="s">
        <v>181</v>
      </c>
      <c r="E44" s="274" t="s">
        <v>182</v>
      </c>
      <c r="F44" s="274" t="s">
        <v>183</v>
      </c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275" t="s">
        <v>176</v>
      </c>
      <c r="C45" s="276">
        <f>'Balanço TRI'!D38</f>
        <v>137204966.1</v>
      </c>
      <c r="D45" s="276">
        <f>'Balanço TRI'!E38</f>
        <v>248017002</v>
      </c>
      <c r="E45" s="276">
        <f>'Balanço TRI'!F38</f>
        <v>301097168.9</v>
      </c>
      <c r="F45" s="276">
        <f>'Balanço TRI'!G38</f>
        <v>24073206.57</v>
      </c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275" t="s">
        <v>177</v>
      </c>
      <c r="C46" s="276">
        <f>'Balanço TRI'!D46+'Balanço TRI'!D53-'Balanço TRI'!D22</f>
        <v>156763742.4</v>
      </c>
      <c r="D46" s="276">
        <f>'Balanço TRI'!E46+'Balanço TRI'!E53-'Balanço TRI'!E22</f>
        <v>100044922.6</v>
      </c>
      <c r="E46" s="276">
        <f>'Balanço TRI'!F46+'Balanço TRI'!F53-'Balanço TRI'!F22</f>
        <v>176576351.9</v>
      </c>
      <c r="F46" s="276">
        <f>'Balanço TRI'!G46+'Balanço TRI'!G53-'Balanço TRI'!G22</f>
        <v>180831352.1</v>
      </c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277" t="s">
        <v>178</v>
      </c>
      <c r="C47" s="278">
        <f>C8/Balancete!B2</f>
        <v>79.34020946</v>
      </c>
      <c r="D47" s="278">
        <f>D8/Balancete!B2</f>
        <v>110.8120358</v>
      </c>
      <c r="E47" s="278">
        <f>E8/Balancete!B2</f>
        <v>53.08016696</v>
      </c>
      <c r="F47" s="278">
        <f>F8/Balancete!B2</f>
        <v>-277.0239624</v>
      </c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279" t="s">
        <v>179</v>
      </c>
      <c r="C48" s="280">
        <f>C45/Balancete!B2</f>
        <v>137.2049661</v>
      </c>
      <c r="D48" s="280">
        <f>D45/Balancete!B2</f>
        <v>248.017002</v>
      </c>
      <c r="E48" s="280">
        <f>E45/Balancete!B2</f>
        <v>301.0971689</v>
      </c>
      <c r="F48" s="280">
        <f>F45/Balancete!B2</f>
        <v>24.07320657</v>
      </c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3.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7.63"/>
    <col customWidth="1" min="2" max="2" width="38.75"/>
    <col customWidth="1" min="3" max="3" width="8.63"/>
    <col customWidth="1" min="4" max="4" width="12.75"/>
    <col customWidth="1" min="5" max="5" width="4.5"/>
    <col customWidth="1" min="6" max="6" width="14.38"/>
    <col customWidth="1" min="7" max="7" width="10.0"/>
    <col customWidth="1" min="8" max="8" width="15.0"/>
    <col customWidth="1" min="9" max="26" width="7.63"/>
  </cols>
  <sheetData>
    <row r="1" ht="13.5" customHeight="1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</row>
    <row r="2" ht="13.5" customHeight="1">
      <c r="A2" s="15"/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5"/>
      <c r="B3" s="30" t="s">
        <v>85</v>
      </c>
      <c r="C3" s="31"/>
      <c r="D3" s="31"/>
      <c r="E3" s="31"/>
      <c r="F3" s="31"/>
      <c r="G3" s="31"/>
      <c r="H3" s="32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 ht="13.5" customHeight="1">
      <c r="A4" s="15"/>
      <c r="B4" s="33"/>
      <c r="C4" s="33"/>
      <c r="D4" s="33"/>
      <c r="E4" s="33"/>
      <c r="F4" s="33"/>
      <c r="G4" s="33"/>
      <c r="H4" s="33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</row>
    <row r="5" ht="13.5" customHeight="1">
      <c r="A5" s="15"/>
      <c r="B5" s="34" t="s">
        <v>86</v>
      </c>
      <c r="C5" s="15"/>
      <c r="D5" s="15"/>
      <c r="E5" s="15"/>
      <c r="F5" s="35"/>
      <c r="I5" s="36"/>
      <c r="J5" s="36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</row>
    <row r="6" ht="13.5" customHeight="1">
      <c r="A6" s="15"/>
      <c r="B6" s="34" t="s">
        <v>87</v>
      </c>
      <c r="C6" s="15"/>
      <c r="D6" s="34"/>
      <c r="E6" s="34"/>
      <c r="F6" s="34"/>
      <c r="G6" s="34"/>
      <c r="H6" s="35" t="s">
        <v>185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ht="13.5" customHeight="1">
      <c r="A7" s="15"/>
      <c r="B7" s="34"/>
      <c r="C7" s="34"/>
      <c r="D7" s="37"/>
      <c r="E7" s="37"/>
      <c r="F7" s="37"/>
      <c r="G7" s="35" t="s">
        <v>89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ht="13.5" customHeight="1">
      <c r="A8" s="20"/>
      <c r="B8" s="38" t="s">
        <v>90</v>
      </c>
      <c r="C8" s="38" t="s">
        <v>91</v>
      </c>
      <c r="D8" s="39"/>
      <c r="E8" s="40"/>
      <c r="F8" s="39"/>
      <c r="G8" s="40"/>
      <c r="H8" s="39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3.5" customHeight="1">
      <c r="A9" s="20"/>
      <c r="B9" s="40"/>
      <c r="C9" s="281"/>
      <c r="D9" s="282">
        <v>2021.0</v>
      </c>
      <c r="E9" s="282">
        <v>2020.0</v>
      </c>
      <c r="F9" s="282">
        <v>2019.0</v>
      </c>
      <c r="G9" s="282">
        <v>2018.0</v>
      </c>
      <c r="H9" s="282">
        <v>2017.0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3.5" customHeight="1">
      <c r="A10" s="20"/>
      <c r="B10" s="46" t="s">
        <v>93</v>
      </c>
      <c r="C10" s="283"/>
      <c r="D10" s="284"/>
      <c r="E10" s="285"/>
      <c r="F10" s="284"/>
      <c r="G10" s="285"/>
      <c r="H10" s="284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3.5" customHeight="1">
      <c r="A11" s="15"/>
      <c r="B11" s="51"/>
      <c r="C11" s="51"/>
      <c r="D11" s="286"/>
      <c r="E11" s="287"/>
      <c r="F11" s="286"/>
      <c r="G11" s="287"/>
      <c r="H11" s="286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</row>
    <row r="12" ht="13.5" customHeight="1">
      <c r="A12" s="15"/>
      <c r="B12" s="54" t="s">
        <v>94</v>
      </c>
      <c r="C12" s="55">
        <v>4.0</v>
      </c>
      <c r="D12" s="286">
        <f>'Balanço TRI'!G12</f>
        <v>6474167.64</v>
      </c>
      <c r="E12" s="287">
        <v>0.0</v>
      </c>
      <c r="F12" s="286">
        <v>739881.64</v>
      </c>
      <c r="G12" s="287">
        <v>0.0</v>
      </c>
      <c r="H12" s="286">
        <v>739881.64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</row>
    <row r="13" ht="13.5" customHeight="1">
      <c r="A13" s="15"/>
      <c r="B13" s="54" t="s">
        <v>95</v>
      </c>
      <c r="C13" s="55">
        <v>5.0</v>
      </c>
      <c r="D13" s="286">
        <f>'Balanço TRI'!G13</f>
        <v>0</v>
      </c>
      <c r="E13" s="287">
        <v>0.0</v>
      </c>
      <c r="F13" s="286">
        <v>835583.85</v>
      </c>
      <c r="G13" s="287">
        <v>0.0</v>
      </c>
      <c r="H13" s="286">
        <v>835583.85</v>
      </c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ht="13.5" customHeight="1">
      <c r="A14" s="15"/>
      <c r="B14" s="54" t="s">
        <v>96</v>
      </c>
      <c r="C14" s="55">
        <v>6.0</v>
      </c>
      <c r="D14" s="286">
        <f>'Balanço TRI'!G14</f>
        <v>0</v>
      </c>
      <c r="E14" s="287">
        <v>0.0</v>
      </c>
      <c r="F14" s="286">
        <v>0.0</v>
      </c>
      <c r="G14" s="287">
        <v>0.0</v>
      </c>
      <c r="H14" s="286">
        <v>0.0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</row>
    <row r="15" ht="13.5" customHeight="1">
      <c r="A15" s="15"/>
      <c r="B15" s="54" t="s">
        <v>97</v>
      </c>
      <c r="C15" s="55">
        <v>7.0</v>
      </c>
      <c r="D15" s="286">
        <f>'Balanço TRI'!G15</f>
        <v>0</v>
      </c>
      <c r="E15" s="287">
        <v>0.0</v>
      </c>
      <c r="F15" s="286">
        <v>0.0</v>
      </c>
      <c r="G15" s="287">
        <v>0.0</v>
      </c>
      <c r="H15" s="286">
        <v>0.0</v>
      </c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</row>
    <row r="16" ht="13.5" customHeight="1">
      <c r="A16" s="15"/>
      <c r="B16" s="54" t="s">
        <v>98</v>
      </c>
      <c r="C16" s="55">
        <v>9.0</v>
      </c>
      <c r="D16" s="286">
        <f>'Balanço TRI'!G16</f>
        <v>0</v>
      </c>
      <c r="E16" s="287">
        <v>0.0</v>
      </c>
      <c r="F16" s="286">
        <v>0.0</v>
      </c>
      <c r="G16" s="287">
        <v>0.0</v>
      </c>
      <c r="H16" s="286">
        <v>0.0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</row>
    <row r="17" ht="13.5" customHeight="1">
      <c r="A17" s="15"/>
      <c r="B17" s="51"/>
      <c r="C17" s="51"/>
      <c r="D17" s="288">
        <f t="shared" ref="D17:H17" si="1">SUM(D$12:D$16)</f>
        <v>6474167.64</v>
      </c>
      <c r="E17" s="288">
        <f t="shared" si="1"/>
        <v>0</v>
      </c>
      <c r="F17" s="288">
        <f t="shared" si="1"/>
        <v>1575465.49</v>
      </c>
      <c r="G17" s="288">
        <f t="shared" si="1"/>
        <v>0</v>
      </c>
      <c r="H17" s="288">
        <f t="shared" si="1"/>
        <v>1575465.49</v>
      </c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</row>
    <row r="18" ht="13.5" customHeight="1">
      <c r="A18" s="15"/>
      <c r="B18" s="46" t="s">
        <v>99</v>
      </c>
      <c r="C18" s="60"/>
      <c r="D18" s="289"/>
      <c r="E18" s="289"/>
      <c r="F18" s="289"/>
      <c r="G18" s="289"/>
      <c r="H18" s="28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</row>
    <row r="19" ht="13.5" customHeight="1">
      <c r="A19" s="15"/>
      <c r="B19" s="51"/>
      <c r="C19" s="51"/>
      <c r="D19" s="286"/>
      <c r="E19" s="287"/>
      <c r="F19" s="286"/>
      <c r="G19" s="287"/>
      <c r="H19" s="286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3.5" customHeight="1">
      <c r="A20" s="15"/>
      <c r="B20" s="54" t="s">
        <v>100</v>
      </c>
      <c r="C20" s="67">
        <v>8.0</v>
      </c>
      <c r="D20" s="286">
        <f>'Balanço TRI'!G20</f>
        <v>0</v>
      </c>
      <c r="E20" s="287">
        <v>0.0</v>
      </c>
      <c r="F20" s="286">
        <v>0.0</v>
      </c>
      <c r="G20" s="287">
        <v>0.0</v>
      </c>
      <c r="H20" s="286">
        <v>0.0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ht="13.5" customHeight="1">
      <c r="A21" s="15"/>
      <c r="B21" s="54" t="s">
        <v>101</v>
      </c>
      <c r="C21" s="55">
        <v>9.0</v>
      </c>
      <c r="D21" s="286">
        <f>'Balanço TRI'!G21</f>
        <v>198430391</v>
      </c>
      <c r="E21" s="287">
        <v>0.0</v>
      </c>
      <c r="F21" s="286">
        <v>632005.35</v>
      </c>
      <c r="G21" s="287">
        <v>0.0</v>
      </c>
      <c r="H21" s="286">
        <v>632005.35</v>
      </c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</row>
    <row r="22" ht="13.5" customHeight="1">
      <c r="A22" s="15"/>
      <c r="B22" s="54" t="s">
        <v>102</v>
      </c>
      <c r="C22" s="55">
        <v>10.0</v>
      </c>
      <c r="D22" s="286">
        <f>'Balanço TRI'!G22</f>
        <v>100945221.2</v>
      </c>
      <c r="E22" s="287">
        <v>0.0</v>
      </c>
      <c r="F22" s="286">
        <v>147578.37</v>
      </c>
      <c r="G22" s="287">
        <v>0.0</v>
      </c>
      <c r="H22" s="286">
        <v>147578.37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ht="13.5" customHeight="1">
      <c r="A23" s="15"/>
      <c r="B23" s="54" t="s">
        <v>103</v>
      </c>
      <c r="C23" s="55">
        <v>11.0</v>
      </c>
      <c r="D23" s="286">
        <f>'Balanço TRI'!G23</f>
        <v>0</v>
      </c>
      <c r="E23" s="287">
        <v>0.0</v>
      </c>
      <c r="F23" s="286">
        <v>0.0</v>
      </c>
      <c r="G23" s="287">
        <v>0.0</v>
      </c>
      <c r="H23" s="286">
        <v>0.0</v>
      </c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ht="13.5" customHeight="1">
      <c r="A24" s="15"/>
      <c r="B24" s="54"/>
      <c r="C24" s="68"/>
      <c r="D24" s="288">
        <f t="shared" ref="D24:H24" si="2">SUM(D$20:D$23)</f>
        <v>299375612.2</v>
      </c>
      <c r="E24" s="288">
        <f t="shared" si="2"/>
        <v>0</v>
      </c>
      <c r="F24" s="288">
        <f t="shared" si="2"/>
        <v>779583.72</v>
      </c>
      <c r="G24" s="288">
        <f t="shared" si="2"/>
        <v>0</v>
      </c>
      <c r="H24" s="288">
        <f t="shared" si="2"/>
        <v>779583.72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ht="13.5" customHeight="1">
      <c r="A25" s="15"/>
      <c r="B25" s="51"/>
      <c r="C25" s="51"/>
      <c r="D25" s="286"/>
      <c r="E25" s="287"/>
      <c r="F25" s="286"/>
      <c r="G25" s="287"/>
      <c r="H25" s="286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ht="13.5" customHeight="1">
      <c r="A26" s="15"/>
      <c r="B26" s="69" t="s">
        <v>104</v>
      </c>
      <c r="C26" s="68"/>
      <c r="D26" s="288">
        <f t="shared" ref="D26:H26" si="3">D$17+D$24</f>
        <v>305849779.8</v>
      </c>
      <c r="E26" s="288">
        <f t="shared" si="3"/>
        <v>0</v>
      </c>
      <c r="F26" s="288">
        <f t="shared" si="3"/>
        <v>2355049.21</v>
      </c>
      <c r="G26" s="288">
        <f t="shared" si="3"/>
        <v>0</v>
      </c>
      <c r="H26" s="288">
        <f t="shared" si="3"/>
        <v>2355049.21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ht="13.5" customHeight="1">
      <c r="A27" s="15"/>
      <c r="B27" s="52"/>
      <c r="C27" s="68"/>
      <c r="D27" s="286"/>
      <c r="E27" s="287"/>
      <c r="F27" s="286"/>
      <c r="G27" s="287"/>
      <c r="H27" s="286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ht="13.5" customHeight="1">
      <c r="A28" s="15"/>
      <c r="B28" s="38" t="s">
        <v>105</v>
      </c>
      <c r="C28" s="72"/>
      <c r="D28" s="290"/>
      <c r="E28" s="291"/>
      <c r="F28" s="290"/>
      <c r="G28" s="291"/>
      <c r="H28" s="290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ht="13.5" customHeight="1">
      <c r="A29" s="15"/>
      <c r="B29" s="40" t="s">
        <v>106</v>
      </c>
      <c r="C29" s="45"/>
      <c r="D29" s="292"/>
      <c r="E29" s="293"/>
      <c r="F29" s="292"/>
      <c r="G29" s="293"/>
      <c r="H29" s="292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  <row r="30" ht="13.5" customHeight="1">
      <c r="A30" s="15"/>
      <c r="B30" s="79" t="s">
        <v>107</v>
      </c>
      <c r="C30" s="45"/>
      <c r="D30" s="292"/>
      <c r="E30" s="293"/>
      <c r="F30" s="292"/>
      <c r="G30" s="293"/>
      <c r="H30" s="292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ht="13.5" customHeight="1">
      <c r="A31" s="15"/>
      <c r="B31" s="80"/>
      <c r="C31" s="81"/>
      <c r="D31" s="294"/>
      <c r="E31" s="295"/>
      <c r="F31" s="294"/>
      <c r="G31" s="295"/>
      <c r="H31" s="294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</row>
    <row r="32" ht="13.5" customHeight="1">
      <c r="A32" s="15"/>
      <c r="B32" s="46" t="s">
        <v>108</v>
      </c>
      <c r="C32" s="81"/>
      <c r="D32" s="294"/>
      <c r="E32" s="295"/>
      <c r="F32" s="294"/>
      <c r="G32" s="295"/>
      <c r="H32" s="294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</row>
    <row r="33" ht="13.5" customHeight="1">
      <c r="A33" s="15"/>
      <c r="B33" s="84"/>
      <c r="C33" s="85"/>
      <c r="D33" s="296"/>
      <c r="E33" s="297"/>
      <c r="F33" s="296"/>
      <c r="G33" s="297"/>
      <c r="H33" s="296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3.5" customHeight="1">
      <c r="A34" s="15"/>
      <c r="B34" s="88" t="s">
        <v>109</v>
      </c>
      <c r="C34" s="67">
        <v>12.0</v>
      </c>
      <c r="D34" s="286">
        <f>'Balanço TRI'!G34</f>
        <v>1000000</v>
      </c>
      <c r="E34" s="287">
        <v>0.0</v>
      </c>
      <c r="F34" s="286">
        <v>100000.0</v>
      </c>
      <c r="G34" s="287">
        <v>0.0</v>
      </c>
      <c r="H34" s="286">
        <v>100000.0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</row>
    <row r="35" ht="13.5" customHeight="1">
      <c r="A35" s="15"/>
      <c r="B35" s="54" t="s">
        <v>110</v>
      </c>
      <c r="C35" s="55">
        <v>13.0</v>
      </c>
      <c r="D35" s="286">
        <f>'Balanço TRI'!G35</f>
        <v>0</v>
      </c>
      <c r="E35" s="287">
        <v>0.0</v>
      </c>
      <c r="F35" s="286">
        <v>0.0</v>
      </c>
      <c r="G35" s="287">
        <v>0.0</v>
      </c>
      <c r="H35" s="286">
        <v>0.0</v>
      </c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ht="13.5" customHeight="1">
      <c r="A36" s="15"/>
      <c r="B36" s="54" t="s">
        <v>111</v>
      </c>
      <c r="C36" s="55">
        <v>14.0</v>
      </c>
      <c r="D36" s="286">
        <f>'Balanço MENSAL'!D36</f>
        <v>56864756.66</v>
      </c>
      <c r="E36" s="287">
        <v>0.0</v>
      </c>
      <c r="F36" s="286">
        <v>0.0</v>
      </c>
      <c r="G36" s="287">
        <v>0.0</v>
      </c>
      <c r="H36" s="286">
        <v>0.0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</row>
    <row r="37" ht="13.5" customHeight="1">
      <c r="A37" s="15"/>
      <c r="B37" s="88" t="s">
        <v>112</v>
      </c>
      <c r="C37" s="88" t="s">
        <v>84</v>
      </c>
      <c r="D37" s="286">
        <f>'D.R ANUAL'!D39</f>
        <v>-33791550.09</v>
      </c>
      <c r="E37" s="287">
        <v>0.0</v>
      </c>
      <c r="F37" s="286">
        <v>-268967.94</v>
      </c>
      <c r="G37" s="287">
        <v>0.0</v>
      </c>
      <c r="H37" s="286">
        <v>-268967.94</v>
      </c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</row>
    <row r="38" ht="13.5" customHeight="1">
      <c r="A38" s="15"/>
      <c r="B38" s="89" t="s">
        <v>113</v>
      </c>
      <c r="C38" s="90"/>
      <c r="D38" s="298">
        <f t="shared" ref="D38:H38" si="4">SUM(D$34:D$37)</f>
        <v>24073206.57</v>
      </c>
      <c r="E38" s="298">
        <f t="shared" si="4"/>
        <v>0</v>
      </c>
      <c r="F38" s="298">
        <f t="shared" si="4"/>
        <v>-168967.94</v>
      </c>
      <c r="G38" s="298">
        <f t="shared" si="4"/>
        <v>0</v>
      </c>
      <c r="H38" s="298">
        <f t="shared" si="4"/>
        <v>-168967.94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ht="13.5" customHeight="1">
      <c r="A39" s="15"/>
      <c r="B39" s="46" t="s">
        <v>114</v>
      </c>
      <c r="C39" s="93"/>
      <c r="D39" s="299"/>
      <c r="E39" s="300"/>
      <c r="F39" s="299"/>
      <c r="G39" s="300"/>
      <c r="H39" s="299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</row>
    <row r="40" ht="13.5" customHeight="1">
      <c r="A40" s="15"/>
      <c r="B40" s="96"/>
      <c r="C40" s="97"/>
      <c r="D40" s="286"/>
      <c r="E40" s="287"/>
      <c r="F40" s="286"/>
      <c r="G40" s="287"/>
      <c r="H40" s="286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ht="13.5" customHeight="1">
      <c r="A41" s="15"/>
      <c r="B41" s="88" t="s">
        <v>115</v>
      </c>
      <c r="C41" s="67">
        <v>15.0</v>
      </c>
      <c r="D41" s="286">
        <f>'Balanço TRI'!G41</f>
        <v>0</v>
      </c>
      <c r="E41" s="287">
        <v>0.0</v>
      </c>
      <c r="F41" s="286">
        <v>0.0</v>
      </c>
      <c r="G41" s="287">
        <v>0.0</v>
      </c>
      <c r="H41" s="286">
        <v>0.0</v>
      </c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ht="13.5" customHeight="1">
      <c r="A42" s="15"/>
      <c r="B42" s="88" t="s">
        <v>116</v>
      </c>
      <c r="C42" s="67">
        <v>16.0</v>
      </c>
      <c r="D42" s="286">
        <f>'Balanço TRI'!G42</f>
        <v>0</v>
      </c>
      <c r="E42" s="287">
        <v>0.0</v>
      </c>
      <c r="F42" s="286">
        <v>0.0</v>
      </c>
      <c r="G42" s="287">
        <v>0.0</v>
      </c>
      <c r="H42" s="286">
        <v>0.0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ht="13.5" customHeight="1">
      <c r="A43" s="15"/>
      <c r="B43" s="88" t="s">
        <v>117</v>
      </c>
      <c r="C43" s="67">
        <v>17.0</v>
      </c>
      <c r="D43" s="286">
        <f>'Balanço TRI'!G43</f>
        <v>0</v>
      </c>
      <c r="E43" s="287">
        <v>0.0</v>
      </c>
      <c r="F43" s="286">
        <v>0.0</v>
      </c>
      <c r="G43" s="287">
        <v>0.0</v>
      </c>
      <c r="H43" s="286">
        <v>0.0</v>
      </c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ht="13.5" customHeight="1">
      <c r="A44" s="15"/>
      <c r="B44" s="88" t="s">
        <v>118</v>
      </c>
      <c r="C44" s="67">
        <v>18.0</v>
      </c>
      <c r="D44" s="286">
        <f>'Balanço TRI'!G44</f>
        <v>0</v>
      </c>
      <c r="E44" s="287">
        <v>0.0</v>
      </c>
      <c r="F44" s="286">
        <v>0.0</v>
      </c>
      <c r="G44" s="287">
        <v>0.0</v>
      </c>
      <c r="H44" s="286">
        <v>0.0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ht="13.5" customHeight="1">
      <c r="A45" s="15"/>
      <c r="B45" s="88" t="s">
        <v>119</v>
      </c>
      <c r="C45" s="67">
        <v>19.0</v>
      </c>
      <c r="D45" s="286">
        <f>'Balanço TRI'!G45</f>
        <v>0</v>
      </c>
      <c r="E45" s="287">
        <v>0.0</v>
      </c>
      <c r="F45" s="286">
        <v>0.0</v>
      </c>
      <c r="G45" s="287">
        <v>0.0</v>
      </c>
      <c r="H45" s="286">
        <v>0.0</v>
      </c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ht="13.5" customHeight="1">
      <c r="A46" s="15"/>
      <c r="B46" s="89" t="s">
        <v>113</v>
      </c>
      <c r="C46" s="97"/>
      <c r="D46" s="288">
        <f t="shared" ref="D46:H46" si="5">SUM(D$41:D$45)</f>
        <v>0</v>
      </c>
      <c r="E46" s="288">
        <f t="shared" si="5"/>
        <v>0</v>
      </c>
      <c r="F46" s="288">
        <f t="shared" si="5"/>
        <v>0</v>
      </c>
      <c r="G46" s="288">
        <f t="shared" si="5"/>
        <v>0</v>
      </c>
      <c r="H46" s="288">
        <f t="shared" si="5"/>
        <v>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ht="13.5" customHeight="1">
      <c r="A47" s="15"/>
      <c r="B47" s="46" t="s">
        <v>120</v>
      </c>
      <c r="C47" s="93"/>
      <c r="D47" s="299"/>
      <c r="E47" s="300"/>
      <c r="F47" s="299"/>
      <c r="G47" s="300"/>
      <c r="H47" s="299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ht="13.5" customHeight="1">
      <c r="A48" s="15"/>
      <c r="B48" s="88"/>
      <c r="C48" s="97"/>
      <c r="D48" s="286"/>
      <c r="E48" s="287"/>
      <c r="F48" s="286"/>
      <c r="G48" s="287"/>
      <c r="H48" s="286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ht="13.5" customHeight="1">
      <c r="A49" s="15"/>
      <c r="B49" s="88" t="s">
        <v>121</v>
      </c>
      <c r="C49" s="67">
        <v>19.0</v>
      </c>
      <c r="D49" s="286">
        <f>'Balanço TRI'!G49</f>
        <v>281776573.3</v>
      </c>
      <c r="E49" s="287">
        <v>0.0</v>
      </c>
      <c r="F49" s="286">
        <v>2524017.15</v>
      </c>
      <c r="G49" s="287">
        <v>0.0</v>
      </c>
      <c r="H49" s="286">
        <v>2524017.15</v>
      </c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ht="13.5" customHeight="1">
      <c r="A50" s="15"/>
      <c r="B50" s="88" t="s">
        <v>122</v>
      </c>
      <c r="C50" s="67">
        <v>20.0</v>
      </c>
      <c r="D50" s="286">
        <f>'Balanço TRI'!G50</f>
        <v>0</v>
      </c>
      <c r="E50" s="287">
        <v>0.0</v>
      </c>
      <c r="F50" s="286">
        <v>0.0</v>
      </c>
      <c r="G50" s="287">
        <v>0.0</v>
      </c>
      <c r="H50" s="286">
        <v>0.0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  <row r="51" ht="13.5" customHeight="1">
      <c r="A51" s="15"/>
      <c r="B51" s="88" t="s">
        <v>123</v>
      </c>
      <c r="C51" s="67">
        <v>15.0</v>
      </c>
      <c r="D51" s="286">
        <f>'Balanço TRI'!G51</f>
        <v>0</v>
      </c>
      <c r="E51" s="287">
        <v>0.0</v>
      </c>
      <c r="F51" s="286">
        <v>0.0</v>
      </c>
      <c r="G51" s="287">
        <v>0.0</v>
      </c>
      <c r="H51" s="286">
        <v>0.0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</row>
    <row r="52" ht="13.5" customHeight="1">
      <c r="A52" s="15"/>
      <c r="B52" s="88" t="s">
        <v>124</v>
      </c>
      <c r="C52" s="67">
        <v>21.0</v>
      </c>
      <c r="D52" s="286">
        <f>'Balanço TRI'!G52</f>
        <v>0</v>
      </c>
      <c r="E52" s="287">
        <v>0.0</v>
      </c>
      <c r="F52" s="286">
        <v>0.0</v>
      </c>
      <c r="G52" s="287">
        <v>0.0</v>
      </c>
      <c r="H52" s="286">
        <v>0.0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</row>
    <row r="53" ht="13.5" customHeight="1">
      <c r="A53" s="15"/>
      <c r="B53" s="51"/>
      <c r="C53" s="97"/>
      <c r="D53" s="288">
        <f t="shared" ref="D53:H53" si="6">SUM(D$49:D$52)</f>
        <v>281776573.3</v>
      </c>
      <c r="E53" s="288">
        <f t="shared" si="6"/>
        <v>0</v>
      </c>
      <c r="F53" s="288">
        <f t="shared" si="6"/>
        <v>2524017.15</v>
      </c>
      <c r="G53" s="288">
        <f t="shared" si="6"/>
        <v>0</v>
      </c>
      <c r="H53" s="288">
        <f t="shared" si="6"/>
        <v>2524017.15</v>
      </c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</row>
    <row r="54" ht="13.5" customHeight="1">
      <c r="A54" s="15"/>
      <c r="B54" s="51"/>
      <c r="C54" s="51"/>
      <c r="D54" s="286"/>
      <c r="E54" s="287"/>
      <c r="F54" s="286"/>
      <c r="G54" s="287"/>
      <c r="H54" s="286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</row>
    <row r="55" ht="13.5" customHeight="1">
      <c r="A55" s="15"/>
      <c r="B55" s="100" t="s">
        <v>125</v>
      </c>
      <c r="C55" s="51"/>
      <c r="D55" s="288">
        <f t="shared" ref="D55:H55" si="7">D$38+D$46+D$53</f>
        <v>305849779.8</v>
      </c>
      <c r="E55" s="288">
        <f t="shared" si="7"/>
        <v>0</v>
      </c>
      <c r="F55" s="288">
        <f t="shared" si="7"/>
        <v>2355049.21</v>
      </c>
      <c r="G55" s="288">
        <f t="shared" si="7"/>
        <v>0</v>
      </c>
      <c r="H55" s="288">
        <f t="shared" si="7"/>
        <v>2355049.21</v>
      </c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</row>
    <row r="56" ht="13.5" customHeight="1">
      <c r="A56" s="15"/>
      <c r="B56" s="101"/>
      <c r="C56" s="90"/>
      <c r="D56" s="301"/>
      <c r="E56" s="302"/>
      <c r="F56" s="301"/>
      <c r="G56" s="302"/>
      <c r="H56" s="301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</row>
    <row r="57" ht="14.25" customHeight="1">
      <c r="A57" s="15"/>
      <c r="B57" s="133" t="s">
        <v>126</v>
      </c>
      <c r="C57" s="5"/>
      <c r="D57" s="34"/>
      <c r="E57" s="133" t="s">
        <v>127</v>
      </c>
      <c r="F57" s="5"/>
      <c r="G57" s="5"/>
      <c r="H57" s="3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</row>
    <row r="58" ht="13.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</row>
    <row r="59" ht="13.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</row>
    <row r="60" ht="13.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</row>
    <row r="61" ht="13.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</row>
    <row r="62" ht="13.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</row>
    <row r="63" ht="13.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</row>
    <row r="64" ht="13.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</row>
    <row r="65" ht="13.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</row>
    <row r="66" ht="13.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</row>
    <row r="67" ht="13.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</row>
    <row r="68" ht="13.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</row>
    <row r="69" ht="13.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</row>
    <row r="70" ht="13.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</row>
    <row r="71" ht="13.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</row>
    <row r="72" ht="13.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</row>
    <row r="73" ht="13.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</row>
    <row r="74" ht="13.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</row>
    <row r="75" ht="13.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</row>
    <row r="76" ht="13.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</row>
    <row r="77" ht="13.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</row>
    <row r="78" ht="13.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</row>
    <row r="79" ht="13.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</row>
    <row r="80" ht="13.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</row>
    <row r="81" ht="13.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</row>
    <row r="82" ht="13.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</row>
    <row r="83" ht="13.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</row>
    <row r="84" ht="13.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</row>
    <row r="85" ht="13.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</row>
    <row r="86" ht="13.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</row>
    <row r="87" ht="13.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</row>
    <row r="88" ht="13.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</row>
    <row r="89" ht="13.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</row>
    <row r="90" ht="13.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</row>
    <row r="91" ht="13.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</row>
    <row r="92" ht="13.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</row>
    <row r="93" ht="13.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</row>
    <row r="94" ht="13.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</row>
    <row r="95" ht="13.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</row>
    <row r="96" ht="13.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</row>
    <row r="97" ht="13.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</row>
    <row r="98" ht="13.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</row>
    <row r="99" ht="13.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</row>
    <row r="100" ht="13.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</row>
    <row r="101" ht="13.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</row>
    <row r="102" ht="13.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</row>
    <row r="103" ht="13.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</row>
    <row r="104" ht="13.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</row>
    <row r="105" ht="13.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</row>
    <row r="106" ht="13.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</row>
    <row r="107" ht="13.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</row>
    <row r="108" ht="13.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</row>
    <row r="109" ht="13.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</row>
    <row r="110" ht="13.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</row>
    <row r="111" ht="13.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</row>
    <row r="112" ht="13.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</row>
    <row r="113" ht="13.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</row>
    <row r="114" ht="13.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</row>
    <row r="115" ht="13.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</row>
    <row r="116" ht="13.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</row>
    <row r="117" ht="13.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</row>
    <row r="118" ht="13.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</row>
    <row r="119" ht="13.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</row>
    <row r="120" ht="13.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</row>
    <row r="121" ht="13.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</row>
    <row r="122" ht="13.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</row>
    <row r="123" ht="13.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</row>
    <row r="124" ht="13.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</row>
    <row r="125" ht="13.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</row>
    <row r="126" ht="13.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</row>
    <row r="127" ht="13.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</row>
    <row r="128" ht="13.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</row>
    <row r="129" ht="13.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</row>
    <row r="130" ht="13.5" customHeight="1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</row>
    <row r="131" ht="13.5" customHeight="1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</row>
    <row r="132" ht="13.5" customHeight="1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</row>
    <row r="133" ht="13.5" customHeight="1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</row>
    <row r="134" ht="13.5" customHeight="1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</row>
    <row r="135" ht="13.5" customHeight="1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</row>
    <row r="136" ht="13.5" customHeight="1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</row>
    <row r="137" ht="13.5" customHeight="1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</row>
    <row r="138" ht="13.5" customHeight="1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</row>
    <row r="139" ht="13.5" customHeight="1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</row>
    <row r="140" ht="13.5" customHeight="1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</row>
    <row r="141" ht="13.5" customHeight="1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</row>
    <row r="142" ht="13.5" customHeight="1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</row>
    <row r="143" ht="13.5" customHeight="1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</row>
    <row r="144" ht="13.5" customHeight="1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</row>
    <row r="145" ht="13.5" customHeight="1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</row>
    <row r="146" ht="13.5" customHeight="1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</row>
    <row r="147" ht="13.5" customHeight="1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</row>
    <row r="148" ht="13.5" customHeight="1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</row>
    <row r="149" ht="13.5" customHeight="1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</row>
    <row r="150" ht="13.5" customHeight="1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</row>
    <row r="151" ht="13.5" customHeight="1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</row>
    <row r="152" ht="13.5" customHeight="1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</row>
    <row r="153" ht="13.5" customHeight="1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</row>
    <row r="154" ht="13.5" customHeight="1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</row>
    <row r="155" ht="13.5" customHeight="1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</row>
    <row r="156" ht="13.5" customHeight="1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</row>
    <row r="157" ht="13.5" customHeight="1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</row>
    <row r="158" ht="13.5" customHeight="1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</row>
    <row r="159" ht="13.5" customHeight="1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</row>
    <row r="160" ht="13.5" customHeight="1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</row>
    <row r="161" ht="13.5" customHeight="1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</row>
    <row r="162" ht="13.5" customHeight="1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</row>
    <row r="163" ht="13.5" customHeight="1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</row>
    <row r="164" ht="13.5" customHeight="1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</row>
    <row r="165" ht="13.5" customHeight="1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</row>
    <row r="166" ht="13.5" customHeight="1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</row>
    <row r="167" ht="13.5" customHeight="1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</row>
    <row r="168" ht="13.5" customHeight="1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</row>
    <row r="169" ht="13.5" customHeight="1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</row>
    <row r="170" ht="13.5" customHeight="1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</row>
    <row r="171" ht="13.5" customHeight="1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</row>
    <row r="172" ht="13.5" customHeight="1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</row>
    <row r="173" ht="13.5" customHeight="1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</row>
    <row r="174" ht="13.5" customHeight="1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</row>
    <row r="175" ht="13.5" customHeight="1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</row>
    <row r="176" ht="13.5" customHeight="1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</row>
    <row r="177" ht="13.5" customHeight="1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</row>
    <row r="178" ht="13.5" customHeight="1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</row>
    <row r="179" ht="13.5" customHeight="1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</row>
    <row r="180" ht="13.5" customHeight="1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</row>
    <row r="181" ht="13.5" customHeight="1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</row>
    <row r="182" ht="13.5" customHeight="1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</row>
    <row r="183" ht="13.5" customHeight="1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</row>
    <row r="184" ht="13.5" customHeight="1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</row>
    <row r="185" ht="13.5" customHeight="1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</row>
    <row r="186" ht="13.5" customHeight="1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</row>
    <row r="187" ht="13.5" customHeight="1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</row>
    <row r="188" ht="13.5" customHeight="1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</row>
    <row r="189" ht="13.5" customHeight="1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</row>
    <row r="190" ht="13.5" customHeight="1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</row>
    <row r="191" ht="13.5" customHeight="1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</row>
    <row r="192" ht="13.5" customHeight="1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</row>
    <row r="193" ht="13.5" customHeight="1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</row>
    <row r="194" ht="13.5" customHeight="1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</row>
    <row r="195" ht="13.5" customHeight="1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</row>
    <row r="196" ht="13.5" customHeight="1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</row>
    <row r="197" ht="13.5" customHeight="1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</row>
    <row r="198" ht="13.5" customHeight="1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</row>
    <row r="199" ht="13.5" customHeight="1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</row>
    <row r="200" ht="13.5" customHeight="1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</row>
    <row r="201" ht="13.5" customHeight="1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</row>
    <row r="202" ht="13.5" customHeight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</row>
    <row r="203" ht="13.5" customHeight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</row>
    <row r="204" ht="13.5" customHeight="1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</row>
    <row r="205" ht="13.5" customHeight="1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</row>
    <row r="206" ht="13.5" customHeight="1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</row>
    <row r="207" ht="13.5" customHeight="1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</row>
    <row r="208" ht="13.5" customHeight="1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</row>
    <row r="209" ht="13.5" customHeight="1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</row>
    <row r="210" ht="13.5" customHeight="1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</row>
    <row r="211" ht="13.5" customHeight="1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</row>
    <row r="212" ht="13.5" customHeight="1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</row>
    <row r="213" ht="13.5" customHeight="1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</row>
    <row r="214" ht="13.5" customHeight="1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</row>
    <row r="215" ht="13.5" customHeight="1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</row>
    <row r="216" ht="13.5" customHeight="1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</row>
    <row r="217" ht="13.5" customHeight="1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</row>
    <row r="218" ht="13.5" customHeight="1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</row>
    <row r="219" ht="13.5" customHeight="1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</row>
    <row r="220" ht="13.5" customHeight="1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</row>
    <row r="221" ht="13.5" customHeight="1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</row>
    <row r="222" ht="13.5" customHeight="1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</row>
    <row r="223" ht="13.5" customHeight="1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</row>
    <row r="224" ht="13.5" customHeight="1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</row>
    <row r="225" ht="13.5" customHeight="1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</row>
    <row r="226" ht="13.5" customHeight="1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</row>
    <row r="227" ht="13.5" customHeight="1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</row>
    <row r="228" ht="13.5" customHeight="1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</row>
    <row r="229" ht="13.5" customHeight="1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</row>
    <row r="230" ht="13.5" customHeight="1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</row>
    <row r="231" ht="13.5" customHeight="1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</row>
    <row r="232" ht="13.5" customHeight="1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</row>
    <row r="233" ht="13.5" customHeight="1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</row>
    <row r="234" ht="13.5" customHeight="1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</row>
    <row r="235" ht="13.5" customHeight="1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</row>
    <row r="236" ht="13.5" customHeight="1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</row>
    <row r="237" ht="13.5" customHeight="1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</row>
    <row r="238" ht="13.5" customHeight="1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</row>
    <row r="239" ht="13.5" customHeight="1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</row>
    <row r="240" ht="13.5" customHeight="1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</row>
    <row r="241" ht="13.5" customHeight="1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</row>
    <row r="242" ht="13.5" customHeight="1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</row>
    <row r="243" ht="13.5" customHeight="1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</row>
    <row r="244" ht="13.5" customHeight="1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</row>
    <row r="245" ht="13.5" customHeight="1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</row>
    <row r="246" ht="13.5" customHeight="1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</row>
    <row r="247" ht="13.5" customHeight="1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</row>
    <row r="248" ht="13.5" customHeight="1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</row>
    <row r="249" ht="13.5" customHeight="1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</row>
    <row r="250" ht="13.5" customHeight="1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</row>
    <row r="251" ht="13.5" customHeight="1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</row>
    <row r="252" ht="13.5" customHeight="1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</row>
    <row r="253" ht="13.5" customHeight="1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</row>
    <row r="254" ht="13.5" customHeight="1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</row>
    <row r="255" ht="13.5" customHeight="1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</row>
    <row r="256" ht="13.5" customHeight="1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</row>
    <row r="257" ht="13.5" customHeight="1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</row>
    <row r="258" ht="13.5" customHeight="1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</row>
    <row r="259" ht="13.5" customHeight="1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</row>
    <row r="260" ht="13.5" customHeight="1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</row>
    <row r="261" ht="13.5" customHeight="1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</row>
    <row r="262" ht="13.5" customHeight="1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</row>
    <row r="263" ht="13.5" customHeight="1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</row>
    <row r="264" ht="13.5" customHeight="1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</row>
    <row r="265" ht="13.5" customHeight="1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</row>
    <row r="266" ht="13.5" customHeight="1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</row>
    <row r="267" ht="13.5" customHeight="1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</row>
    <row r="268" ht="13.5" customHeight="1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</row>
    <row r="269" ht="13.5" customHeight="1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</row>
    <row r="270" ht="13.5" customHeight="1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</row>
    <row r="271" ht="13.5" customHeight="1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</row>
    <row r="272" ht="13.5" customHeight="1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</row>
    <row r="273" ht="13.5" customHeight="1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</row>
    <row r="274" ht="13.5" customHeight="1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</row>
    <row r="275" ht="13.5" customHeight="1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</row>
    <row r="276" ht="13.5" customHeight="1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</row>
    <row r="277" ht="13.5" customHeight="1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</row>
    <row r="278" ht="13.5" customHeight="1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</row>
    <row r="279" ht="13.5" customHeight="1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</row>
    <row r="280" ht="13.5" customHeight="1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</row>
    <row r="281" ht="13.5" customHeight="1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</row>
    <row r="282" ht="13.5" customHeight="1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</row>
    <row r="283" ht="13.5" customHeight="1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</row>
    <row r="284" ht="13.5" customHeight="1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</row>
    <row r="285" ht="13.5" customHeight="1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</row>
    <row r="286" ht="13.5" customHeight="1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</row>
    <row r="287" ht="13.5" customHeight="1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</row>
    <row r="288" ht="13.5" customHeight="1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</row>
    <row r="289" ht="13.5" customHeight="1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</row>
    <row r="290" ht="13.5" customHeight="1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</row>
    <row r="291" ht="13.5" customHeight="1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</row>
    <row r="292" ht="13.5" customHeight="1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</row>
    <row r="293" ht="13.5" customHeight="1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</row>
    <row r="294" ht="13.5" customHeight="1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</row>
    <row r="295" ht="13.5" customHeight="1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</row>
    <row r="296" ht="13.5" customHeight="1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</row>
    <row r="297" ht="13.5" customHeight="1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</row>
    <row r="298" ht="13.5" customHeight="1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</row>
    <row r="299" ht="13.5" customHeight="1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</row>
    <row r="300" ht="13.5" customHeight="1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</row>
    <row r="301" ht="13.5" customHeight="1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</row>
    <row r="302" ht="13.5" customHeight="1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</row>
    <row r="303" ht="13.5" customHeight="1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</row>
    <row r="304" ht="13.5" customHeight="1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</row>
    <row r="305" ht="13.5" customHeight="1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</row>
    <row r="306" ht="13.5" customHeight="1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</row>
    <row r="307" ht="13.5" customHeight="1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</row>
    <row r="308" ht="13.5" customHeight="1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</row>
    <row r="309" ht="13.5" customHeight="1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</row>
    <row r="310" ht="13.5" customHeight="1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</row>
    <row r="311" ht="13.5" customHeight="1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</row>
    <row r="312" ht="13.5" customHeight="1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</row>
    <row r="313" ht="13.5" customHeight="1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</row>
    <row r="314" ht="13.5" customHeight="1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</row>
    <row r="315" ht="13.5" customHeight="1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</row>
    <row r="316" ht="13.5" customHeight="1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</row>
    <row r="317" ht="13.5" customHeight="1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</row>
    <row r="318" ht="13.5" customHeight="1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</row>
    <row r="319" ht="13.5" customHeight="1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</row>
    <row r="320" ht="13.5" customHeight="1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</row>
    <row r="321" ht="13.5" customHeight="1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</row>
    <row r="322" ht="13.5" customHeight="1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</row>
    <row r="323" ht="13.5" customHeight="1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</row>
    <row r="324" ht="13.5" customHeight="1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</row>
    <row r="325" ht="13.5" customHeight="1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</row>
    <row r="326" ht="13.5" customHeight="1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</row>
    <row r="327" ht="13.5" customHeight="1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</row>
    <row r="328" ht="13.5" customHeight="1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</row>
    <row r="329" ht="13.5" customHeight="1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</row>
    <row r="330" ht="13.5" customHeight="1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</row>
    <row r="331" ht="13.5" customHeight="1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</row>
    <row r="332" ht="13.5" customHeight="1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</row>
    <row r="333" ht="13.5" customHeight="1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</row>
    <row r="334" ht="13.5" customHeight="1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</row>
    <row r="335" ht="13.5" customHeight="1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</row>
    <row r="336" ht="13.5" customHeight="1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</row>
    <row r="337" ht="13.5" customHeight="1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</row>
    <row r="338" ht="13.5" customHeight="1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</row>
    <row r="339" ht="13.5" customHeight="1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</row>
    <row r="340" ht="13.5" customHeight="1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</row>
    <row r="341" ht="13.5" customHeight="1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</row>
    <row r="342" ht="13.5" customHeight="1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</row>
    <row r="343" ht="13.5" customHeight="1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</row>
    <row r="344" ht="13.5" customHeight="1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</row>
    <row r="345" ht="13.5" customHeight="1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</row>
    <row r="346" ht="13.5" customHeight="1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</row>
    <row r="347" ht="13.5" customHeight="1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</row>
    <row r="348" ht="13.5" customHeight="1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</row>
    <row r="349" ht="13.5" customHeight="1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</row>
    <row r="350" ht="13.5" customHeight="1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</row>
    <row r="351" ht="13.5" customHeight="1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</row>
    <row r="352" ht="13.5" customHeight="1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</row>
    <row r="353" ht="13.5" customHeight="1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</row>
    <row r="354" ht="13.5" customHeight="1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</row>
    <row r="355" ht="13.5" customHeight="1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</row>
    <row r="356" ht="13.5" customHeight="1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</row>
    <row r="357" ht="13.5" customHeight="1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</row>
    <row r="358" ht="13.5" customHeight="1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</row>
    <row r="359" ht="13.5" customHeight="1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</row>
    <row r="360" ht="13.5" customHeight="1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</row>
    <row r="361" ht="13.5" customHeight="1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</row>
    <row r="362" ht="13.5" customHeight="1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</row>
    <row r="363" ht="13.5" customHeight="1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</row>
    <row r="364" ht="13.5" customHeight="1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</row>
    <row r="365" ht="13.5" customHeight="1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</row>
    <row r="366" ht="13.5" customHeight="1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</row>
    <row r="367" ht="13.5" customHeight="1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</row>
    <row r="368" ht="13.5" customHeight="1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</row>
    <row r="369" ht="13.5" customHeight="1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</row>
    <row r="370" ht="13.5" customHeight="1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</row>
    <row r="371" ht="13.5" customHeight="1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</row>
    <row r="372" ht="13.5" customHeight="1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</row>
    <row r="373" ht="13.5" customHeight="1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</row>
    <row r="374" ht="13.5" customHeight="1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</row>
    <row r="375" ht="13.5" customHeight="1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</row>
    <row r="376" ht="13.5" customHeight="1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</row>
    <row r="377" ht="13.5" customHeight="1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</row>
    <row r="378" ht="13.5" customHeight="1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</row>
    <row r="379" ht="13.5" customHeight="1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</row>
    <row r="380" ht="13.5" customHeight="1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</row>
    <row r="381" ht="13.5" customHeight="1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</row>
    <row r="382" ht="13.5" customHeight="1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</row>
    <row r="383" ht="13.5" customHeight="1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</row>
    <row r="384" ht="13.5" customHeight="1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</row>
    <row r="385" ht="13.5" customHeight="1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</row>
    <row r="386" ht="13.5" customHeight="1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</row>
    <row r="387" ht="13.5" customHeight="1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</row>
    <row r="388" ht="13.5" customHeight="1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</row>
    <row r="389" ht="13.5" customHeight="1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</row>
    <row r="390" ht="13.5" customHeight="1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</row>
    <row r="391" ht="13.5" customHeight="1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</row>
    <row r="392" ht="13.5" customHeight="1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</row>
    <row r="393" ht="13.5" customHeight="1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</row>
    <row r="394" ht="13.5" customHeight="1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</row>
    <row r="395" ht="13.5" customHeight="1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</row>
    <row r="396" ht="13.5" customHeight="1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</row>
    <row r="397" ht="13.5" customHeight="1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</row>
    <row r="398" ht="13.5" customHeight="1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</row>
    <row r="399" ht="13.5" customHeight="1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</row>
    <row r="400" ht="13.5" customHeight="1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</row>
    <row r="401" ht="13.5" customHeight="1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</row>
    <row r="402" ht="13.5" customHeight="1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</row>
    <row r="403" ht="13.5" customHeight="1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</row>
    <row r="404" ht="13.5" customHeight="1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</row>
    <row r="405" ht="13.5" customHeight="1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</row>
    <row r="406" ht="13.5" customHeight="1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</row>
    <row r="407" ht="13.5" customHeight="1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</row>
    <row r="408" ht="13.5" customHeight="1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</row>
    <row r="409" ht="13.5" customHeight="1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</row>
    <row r="410" ht="13.5" customHeight="1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</row>
    <row r="411" ht="13.5" customHeight="1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</row>
    <row r="412" ht="13.5" customHeight="1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</row>
    <row r="413" ht="13.5" customHeight="1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</row>
    <row r="414" ht="13.5" customHeight="1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</row>
    <row r="415" ht="13.5" customHeight="1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</row>
    <row r="416" ht="13.5" customHeight="1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</row>
    <row r="417" ht="13.5" customHeight="1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</row>
    <row r="418" ht="13.5" customHeight="1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</row>
    <row r="419" ht="13.5" customHeight="1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</row>
    <row r="420" ht="13.5" customHeight="1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</row>
    <row r="421" ht="13.5" customHeight="1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</row>
    <row r="422" ht="13.5" customHeight="1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</row>
    <row r="423" ht="13.5" customHeight="1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</row>
    <row r="424" ht="13.5" customHeight="1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</row>
    <row r="425" ht="13.5" customHeight="1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</row>
    <row r="426" ht="13.5" customHeight="1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</row>
    <row r="427" ht="13.5" customHeight="1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</row>
    <row r="428" ht="13.5" customHeight="1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</row>
    <row r="429" ht="13.5" customHeight="1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</row>
    <row r="430" ht="13.5" customHeight="1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</row>
    <row r="431" ht="13.5" customHeight="1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</row>
    <row r="432" ht="13.5" customHeight="1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</row>
    <row r="433" ht="13.5" customHeight="1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</row>
    <row r="434" ht="13.5" customHeight="1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</row>
    <row r="435" ht="13.5" customHeight="1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</row>
    <row r="436" ht="13.5" customHeight="1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</row>
    <row r="437" ht="13.5" customHeight="1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</row>
    <row r="438" ht="13.5" customHeight="1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</row>
    <row r="439" ht="13.5" customHeight="1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</row>
    <row r="440" ht="13.5" customHeight="1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</row>
    <row r="441" ht="13.5" customHeight="1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</row>
    <row r="442" ht="13.5" customHeight="1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</row>
    <row r="443" ht="13.5" customHeight="1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</row>
    <row r="444" ht="13.5" customHeight="1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</row>
    <row r="445" ht="13.5" customHeight="1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</row>
    <row r="446" ht="13.5" customHeight="1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</row>
    <row r="447" ht="13.5" customHeight="1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</row>
    <row r="448" ht="13.5" customHeight="1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</row>
    <row r="449" ht="13.5" customHeight="1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</row>
    <row r="450" ht="13.5" customHeight="1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</row>
    <row r="451" ht="13.5" customHeight="1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</row>
    <row r="452" ht="13.5" customHeight="1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</row>
    <row r="453" ht="13.5" customHeight="1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</row>
    <row r="454" ht="13.5" customHeight="1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</row>
    <row r="455" ht="13.5" customHeight="1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</row>
    <row r="456" ht="13.5" customHeight="1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</row>
    <row r="457" ht="13.5" customHeight="1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</row>
    <row r="458" ht="13.5" customHeight="1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</row>
    <row r="459" ht="13.5" customHeight="1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</row>
    <row r="460" ht="13.5" customHeight="1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</row>
    <row r="461" ht="13.5" customHeight="1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</row>
    <row r="462" ht="13.5" customHeight="1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</row>
    <row r="463" ht="13.5" customHeight="1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</row>
    <row r="464" ht="13.5" customHeight="1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</row>
    <row r="465" ht="13.5" customHeight="1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</row>
    <row r="466" ht="13.5" customHeight="1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</row>
    <row r="467" ht="13.5" customHeight="1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</row>
    <row r="468" ht="13.5" customHeight="1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</row>
    <row r="469" ht="13.5" customHeight="1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</row>
    <row r="470" ht="13.5" customHeight="1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</row>
    <row r="471" ht="13.5" customHeight="1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</row>
    <row r="472" ht="13.5" customHeight="1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</row>
    <row r="473" ht="13.5" customHeight="1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</row>
    <row r="474" ht="13.5" customHeight="1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</row>
    <row r="475" ht="13.5" customHeight="1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</row>
    <row r="476" ht="13.5" customHeight="1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</row>
    <row r="477" ht="13.5" customHeight="1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</row>
    <row r="478" ht="13.5" customHeight="1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</row>
    <row r="479" ht="13.5" customHeight="1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</row>
    <row r="480" ht="13.5" customHeight="1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</row>
    <row r="481" ht="13.5" customHeight="1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</row>
    <row r="482" ht="13.5" customHeight="1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</row>
    <row r="483" ht="13.5" customHeight="1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</row>
    <row r="484" ht="13.5" customHeight="1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</row>
    <row r="485" ht="13.5" customHeight="1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</row>
    <row r="486" ht="13.5" customHeight="1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</row>
    <row r="487" ht="13.5" customHeight="1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</row>
    <row r="488" ht="13.5" customHeight="1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</row>
    <row r="489" ht="13.5" customHeight="1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</row>
    <row r="490" ht="13.5" customHeight="1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</row>
    <row r="491" ht="13.5" customHeight="1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</row>
    <row r="492" ht="13.5" customHeight="1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</row>
    <row r="493" ht="13.5" customHeight="1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</row>
    <row r="494" ht="13.5" customHeight="1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</row>
    <row r="495" ht="13.5" customHeight="1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</row>
    <row r="496" ht="13.5" customHeight="1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</row>
    <row r="497" ht="13.5" customHeight="1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</row>
    <row r="498" ht="13.5" customHeight="1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</row>
    <row r="499" ht="13.5" customHeight="1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</row>
    <row r="500" ht="13.5" customHeight="1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</row>
    <row r="501" ht="13.5" customHeight="1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</row>
    <row r="502" ht="13.5" customHeight="1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</row>
    <row r="503" ht="13.5" customHeight="1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</row>
    <row r="504" ht="13.5" customHeight="1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</row>
    <row r="505" ht="13.5" customHeight="1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</row>
    <row r="506" ht="13.5" customHeight="1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</row>
    <row r="507" ht="13.5" customHeight="1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</row>
    <row r="508" ht="13.5" customHeight="1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</row>
    <row r="509" ht="13.5" customHeight="1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</row>
    <row r="510" ht="13.5" customHeight="1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</row>
    <row r="511" ht="13.5" customHeight="1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</row>
    <row r="512" ht="13.5" customHeight="1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</row>
    <row r="513" ht="13.5" customHeight="1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</row>
    <row r="514" ht="13.5" customHeight="1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</row>
    <row r="515" ht="13.5" customHeight="1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</row>
    <row r="516" ht="13.5" customHeight="1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</row>
    <row r="517" ht="13.5" customHeight="1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</row>
    <row r="518" ht="13.5" customHeight="1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</row>
    <row r="519" ht="13.5" customHeight="1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</row>
    <row r="520" ht="13.5" customHeight="1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</row>
    <row r="521" ht="13.5" customHeight="1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</row>
    <row r="522" ht="13.5" customHeight="1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</row>
    <row r="523" ht="13.5" customHeight="1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</row>
    <row r="524" ht="13.5" customHeight="1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</row>
    <row r="525" ht="13.5" customHeight="1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</row>
    <row r="526" ht="13.5" customHeight="1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</row>
    <row r="527" ht="13.5" customHeight="1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</row>
    <row r="528" ht="13.5" customHeight="1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</row>
    <row r="529" ht="13.5" customHeight="1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</row>
    <row r="530" ht="13.5" customHeight="1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</row>
    <row r="531" ht="13.5" customHeight="1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</row>
    <row r="532" ht="13.5" customHeight="1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</row>
    <row r="533" ht="13.5" customHeight="1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</row>
    <row r="534" ht="13.5" customHeight="1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</row>
    <row r="535" ht="13.5" customHeight="1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</row>
    <row r="536" ht="13.5" customHeight="1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</row>
    <row r="537" ht="13.5" customHeight="1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</row>
    <row r="538" ht="13.5" customHeight="1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</row>
    <row r="539" ht="13.5" customHeight="1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</row>
    <row r="540" ht="13.5" customHeight="1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</row>
    <row r="541" ht="13.5" customHeight="1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</row>
    <row r="542" ht="13.5" customHeight="1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</row>
    <row r="543" ht="13.5" customHeight="1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</row>
    <row r="544" ht="13.5" customHeight="1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</row>
    <row r="545" ht="13.5" customHeight="1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</row>
    <row r="546" ht="13.5" customHeight="1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</row>
    <row r="547" ht="13.5" customHeight="1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</row>
    <row r="548" ht="13.5" customHeight="1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</row>
    <row r="549" ht="13.5" customHeight="1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</row>
    <row r="550" ht="13.5" customHeight="1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</row>
    <row r="551" ht="13.5" customHeight="1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</row>
    <row r="552" ht="13.5" customHeight="1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</row>
    <row r="553" ht="13.5" customHeight="1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</row>
    <row r="554" ht="13.5" customHeight="1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</row>
    <row r="555" ht="13.5" customHeight="1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</row>
    <row r="556" ht="13.5" customHeight="1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</row>
    <row r="557" ht="13.5" customHeight="1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</row>
    <row r="558" ht="13.5" customHeight="1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</row>
    <row r="559" ht="13.5" customHeight="1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</row>
    <row r="560" ht="13.5" customHeight="1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</row>
    <row r="561" ht="13.5" customHeight="1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</row>
    <row r="562" ht="13.5" customHeight="1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</row>
    <row r="563" ht="13.5" customHeight="1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</row>
    <row r="564" ht="13.5" customHeight="1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</row>
    <row r="565" ht="13.5" customHeight="1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</row>
    <row r="566" ht="13.5" customHeight="1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</row>
    <row r="567" ht="13.5" customHeight="1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</row>
    <row r="568" ht="13.5" customHeight="1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</row>
    <row r="569" ht="13.5" customHeight="1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</row>
    <row r="570" ht="13.5" customHeight="1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</row>
    <row r="571" ht="13.5" customHeight="1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</row>
    <row r="572" ht="13.5" customHeight="1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</row>
    <row r="573" ht="13.5" customHeight="1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</row>
    <row r="574" ht="13.5" customHeight="1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</row>
    <row r="575" ht="13.5" customHeight="1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</row>
    <row r="576" ht="13.5" customHeight="1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</row>
    <row r="577" ht="13.5" customHeight="1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</row>
    <row r="578" ht="13.5" customHeight="1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</row>
    <row r="579" ht="13.5" customHeight="1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</row>
    <row r="580" ht="13.5" customHeight="1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</row>
    <row r="581" ht="13.5" customHeight="1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</row>
    <row r="582" ht="13.5" customHeight="1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</row>
    <row r="583" ht="13.5" customHeight="1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</row>
    <row r="584" ht="13.5" customHeight="1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</row>
    <row r="585" ht="13.5" customHeight="1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</row>
    <row r="586" ht="13.5" customHeight="1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</row>
    <row r="587" ht="13.5" customHeight="1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</row>
    <row r="588" ht="13.5" customHeight="1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</row>
    <row r="589" ht="13.5" customHeight="1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</row>
    <row r="590" ht="13.5" customHeight="1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</row>
    <row r="591" ht="13.5" customHeight="1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</row>
    <row r="592" ht="13.5" customHeight="1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</row>
    <row r="593" ht="13.5" customHeight="1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</row>
    <row r="594" ht="13.5" customHeight="1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</row>
    <row r="595" ht="13.5" customHeight="1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</row>
    <row r="596" ht="13.5" customHeight="1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</row>
    <row r="597" ht="13.5" customHeight="1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</row>
    <row r="598" ht="13.5" customHeight="1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</row>
    <row r="599" ht="13.5" customHeight="1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</row>
    <row r="600" ht="13.5" customHeight="1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</row>
    <row r="601" ht="13.5" customHeight="1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</row>
    <row r="602" ht="13.5" customHeight="1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</row>
    <row r="603" ht="13.5" customHeight="1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</row>
    <row r="604" ht="13.5" customHeight="1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</row>
    <row r="605" ht="13.5" customHeight="1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</row>
    <row r="606" ht="13.5" customHeight="1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</row>
    <row r="607" ht="13.5" customHeight="1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</row>
    <row r="608" ht="13.5" customHeight="1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</row>
    <row r="609" ht="13.5" customHeight="1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</row>
    <row r="610" ht="13.5" customHeight="1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</row>
    <row r="611" ht="13.5" customHeight="1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</row>
    <row r="612" ht="13.5" customHeight="1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</row>
    <row r="613" ht="13.5" customHeight="1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</row>
    <row r="614" ht="13.5" customHeight="1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</row>
    <row r="615" ht="13.5" customHeight="1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</row>
    <row r="616" ht="13.5" customHeight="1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</row>
    <row r="617" ht="13.5" customHeight="1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</row>
    <row r="618" ht="13.5" customHeight="1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</row>
    <row r="619" ht="13.5" customHeight="1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</row>
    <row r="620" ht="13.5" customHeight="1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</row>
    <row r="621" ht="13.5" customHeight="1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</row>
    <row r="622" ht="13.5" customHeight="1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</row>
    <row r="623" ht="13.5" customHeight="1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</row>
    <row r="624" ht="13.5" customHeight="1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</row>
    <row r="625" ht="13.5" customHeight="1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</row>
    <row r="626" ht="13.5" customHeight="1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</row>
    <row r="627" ht="13.5" customHeight="1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</row>
    <row r="628" ht="13.5" customHeight="1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</row>
    <row r="629" ht="13.5" customHeight="1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</row>
    <row r="630" ht="13.5" customHeight="1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</row>
    <row r="631" ht="13.5" customHeight="1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</row>
    <row r="632" ht="13.5" customHeight="1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</row>
    <row r="633" ht="13.5" customHeight="1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</row>
    <row r="634" ht="13.5" customHeight="1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</row>
    <row r="635" ht="13.5" customHeight="1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</row>
    <row r="636" ht="13.5" customHeight="1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</row>
    <row r="637" ht="13.5" customHeight="1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</row>
    <row r="638" ht="13.5" customHeight="1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</row>
    <row r="639" ht="13.5" customHeight="1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</row>
    <row r="640" ht="13.5" customHeight="1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</row>
    <row r="641" ht="13.5" customHeight="1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</row>
    <row r="642" ht="13.5" customHeight="1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</row>
    <row r="643" ht="13.5" customHeight="1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</row>
    <row r="644" ht="13.5" customHeight="1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</row>
    <row r="645" ht="13.5" customHeight="1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</row>
    <row r="646" ht="13.5" customHeight="1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</row>
    <row r="647" ht="13.5" customHeight="1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</row>
    <row r="648" ht="13.5" customHeight="1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</row>
    <row r="649" ht="13.5" customHeight="1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</row>
    <row r="650" ht="13.5" customHeight="1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</row>
    <row r="651" ht="13.5" customHeight="1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</row>
    <row r="652" ht="13.5" customHeight="1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</row>
    <row r="653" ht="13.5" customHeight="1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</row>
    <row r="654" ht="13.5" customHeight="1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</row>
    <row r="655" ht="13.5" customHeight="1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</row>
    <row r="656" ht="13.5" customHeight="1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</row>
    <row r="657" ht="13.5" customHeight="1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</row>
    <row r="658" ht="13.5" customHeight="1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</row>
    <row r="659" ht="13.5" customHeight="1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</row>
    <row r="660" ht="13.5" customHeight="1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</row>
    <row r="661" ht="13.5" customHeight="1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</row>
    <row r="662" ht="13.5" customHeight="1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</row>
    <row r="663" ht="13.5" customHeight="1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</row>
    <row r="664" ht="13.5" customHeight="1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</row>
    <row r="665" ht="13.5" customHeight="1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</row>
    <row r="666" ht="13.5" customHeight="1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</row>
    <row r="667" ht="13.5" customHeight="1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</row>
    <row r="668" ht="13.5" customHeight="1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</row>
    <row r="669" ht="13.5" customHeight="1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</row>
    <row r="670" ht="13.5" customHeight="1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</row>
    <row r="671" ht="13.5" customHeight="1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</row>
    <row r="672" ht="13.5" customHeight="1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</row>
    <row r="673" ht="13.5" customHeight="1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</row>
    <row r="674" ht="13.5" customHeight="1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</row>
    <row r="675" ht="13.5" customHeight="1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</row>
    <row r="676" ht="13.5" customHeight="1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</row>
    <row r="677" ht="13.5" customHeight="1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</row>
    <row r="678" ht="13.5" customHeight="1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</row>
    <row r="679" ht="13.5" customHeight="1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</row>
    <row r="680" ht="13.5" customHeight="1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</row>
    <row r="681" ht="13.5" customHeight="1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</row>
    <row r="682" ht="13.5" customHeight="1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</row>
    <row r="683" ht="13.5" customHeight="1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</row>
    <row r="684" ht="13.5" customHeight="1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</row>
    <row r="685" ht="13.5" customHeight="1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</row>
    <row r="686" ht="13.5" customHeight="1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</row>
    <row r="687" ht="13.5" customHeight="1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</row>
    <row r="688" ht="13.5" customHeight="1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</row>
    <row r="689" ht="13.5" customHeight="1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</row>
    <row r="690" ht="13.5" customHeight="1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</row>
    <row r="691" ht="13.5" customHeight="1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</row>
    <row r="692" ht="13.5" customHeight="1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</row>
    <row r="693" ht="13.5" customHeight="1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</row>
    <row r="694" ht="13.5" customHeight="1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</row>
    <row r="695" ht="13.5" customHeight="1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</row>
    <row r="696" ht="13.5" customHeight="1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</row>
    <row r="697" ht="13.5" customHeight="1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</row>
    <row r="698" ht="13.5" customHeight="1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</row>
    <row r="699" ht="13.5" customHeight="1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</row>
    <row r="700" ht="13.5" customHeight="1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</row>
    <row r="701" ht="13.5" customHeight="1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</row>
    <row r="702" ht="13.5" customHeight="1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</row>
    <row r="703" ht="13.5" customHeight="1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</row>
    <row r="704" ht="13.5" customHeight="1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</row>
    <row r="705" ht="13.5" customHeight="1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</row>
    <row r="706" ht="13.5" customHeight="1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</row>
    <row r="707" ht="13.5" customHeight="1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</row>
    <row r="708" ht="13.5" customHeight="1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</row>
    <row r="709" ht="13.5" customHeight="1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</row>
    <row r="710" ht="13.5" customHeight="1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</row>
    <row r="711" ht="13.5" customHeight="1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</row>
    <row r="712" ht="13.5" customHeight="1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</row>
    <row r="713" ht="13.5" customHeight="1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</row>
    <row r="714" ht="13.5" customHeight="1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</row>
    <row r="715" ht="13.5" customHeight="1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</row>
    <row r="716" ht="13.5" customHeight="1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</row>
    <row r="717" ht="13.5" customHeight="1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</row>
    <row r="718" ht="13.5" customHeight="1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</row>
    <row r="719" ht="13.5" customHeight="1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</row>
    <row r="720" ht="13.5" customHeight="1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</row>
    <row r="721" ht="13.5" customHeight="1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</row>
    <row r="722" ht="13.5" customHeight="1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</row>
    <row r="723" ht="13.5" customHeight="1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</row>
    <row r="724" ht="13.5" customHeight="1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</row>
    <row r="725" ht="13.5" customHeight="1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</row>
    <row r="726" ht="13.5" customHeight="1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</row>
    <row r="727" ht="13.5" customHeight="1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</row>
    <row r="728" ht="13.5" customHeight="1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</row>
    <row r="729" ht="13.5" customHeight="1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</row>
    <row r="730" ht="13.5" customHeight="1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</row>
    <row r="731" ht="13.5" customHeight="1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</row>
    <row r="732" ht="13.5" customHeight="1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</row>
    <row r="733" ht="13.5" customHeight="1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</row>
    <row r="734" ht="13.5" customHeight="1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</row>
    <row r="735" ht="13.5" customHeight="1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</row>
    <row r="736" ht="13.5" customHeight="1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</row>
    <row r="737" ht="13.5" customHeight="1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</row>
    <row r="738" ht="13.5" customHeight="1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</row>
    <row r="739" ht="13.5" customHeight="1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</row>
    <row r="740" ht="13.5" customHeight="1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</row>
    <row r="741" ht="13.5" customHeight="1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</row>
    <row r="742" ht="13.5" customHeight="1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</row>
    <row r="743" ht="13.5" customHeight="1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</row>
    <row r="744" ht="13.5" customHeight="1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</row>
    <row r="745" ht="13.5" customHeight="1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</row>
    <row r="746" ht="13.5" customHeight="1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</row>
    <row r="747" ht="13.5" customHeight="1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</row>
    <row r="748" ht="13.5" customHeight="1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</row>
    <row r="749" ht="13.5" customHeight="1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</row>
    <row r="750" ht="13.5" customHeight="1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</row>
    <row r="751" ht="13.5" customHeight="1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</row>
    <row r="752" ht="13.5" customHeight="1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</row>
    <row r="753" ht="13.5" customHeight="1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</row>
    <row r="754" ht="13.5" customHeight="1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</row>
    <row r="755" ht="13.5" customHeight="1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</row>
    <row r="756" ht="13.5" customHeight="1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</row>
    <row r="757" ht="13.5" customHeight="1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</row>
    <row r="758" ht="13.5" customHeight="1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</row>
    <row r="759" ht="13.5" customHeight="1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</row>
    <row r="760" ht="13.5" customHeight="1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</row>
    <row r="761" ht="13.5" customHeight="1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</row>
    <row r="762" ht="13.5" customHeight="1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</row>
    <row r="763" ht="13.5" customHeight="1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</row>
    <row r="764" ht="13.5" customHeight="1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</row>
    <row r="765" ht="13.5" customHeight="1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</row>
    <row r="766" ht="13.5" customHeight="1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</row>
    <row r="767" ht="13.5" customHeight="1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</row>
    <row r="768" ht="13.5" customHeight="1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</row>
    <row r="769" ht="13.5" customHeight="1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</row>
    <row r="770" ht="13.5" customHeight="1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</row>
    <row r="771" ht="13.5" customHeight="1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</row>
    <row r="772" ht="13.5" customHeight="1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</row>
    <row r="773" ht="13.5" customHeight="1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</row>
    <row r="774" ht="13.5" customHeight="1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</row>
    <row r="775" ht="13.5" customHeight="1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</row>
    <row r="776" ht="13.5" customHeight="1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</row>
    <row r="777" ht="13.5" customHeight="1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</row>
    <row r="778" ht="13.5" customHeight="1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</row>
    <row r="779" ht="13.5" customHeight="1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</row>
    <row r="780" ht="13.5" customHeight="1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</row>
    <row r="781" ht="13.5" customHeight="1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</row>
    <row r="782" ht="13.5" customHeight="1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</row>
    <row r="783" ht="13.5" customHeight="1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</row>
    <row r="784" ht="13.5" customHeight="1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</row>
    <row r="785" ht="13.5" customHeight="1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</row>
    <row r="786" ht="13.5" customHeight="1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</row>
    <row r="787" ht="13.5" customHeight="1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</row>
    <row r="788" ht="13.5" customHeight="1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</row>
    <row r="789" ht="13.5" customHeight="1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</row>
    <row r="790" ht="13.5" customHeight="1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</row>
    <row r="791" ht="13.5" customHeight="1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</row>
    <row r="792" ht="13.5" customHeight="1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</row>
    <row r="793" ht="13.5" customHeight="1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</row>
    <row r="794" ht="13.5" customHeight="1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</row>
    <row r="795" ht="13.5" customHeight="1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</row>
    <row r="796" ht="13.5" customHeight="1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</row>
    <row r="797" ht="13.5" customHeight="1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</row>
    <row r="798" ht="13.5" customHeight="1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</row>
    <row r="799" ht="13.5" customHeight="1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</row>
    <row r="800" ht="13.5" customHeight="1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</row>
    <row r="801" ht="13.5" customHeight="1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</row>
    <row r="802" ht="13.5" customHeight="1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</row>
    <row r="803" ht="13.5" customHeight="1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</row>
    <row r="804" ht="13.5" customHeight="1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</row>
    <row r="805" ht="13.5" customHeight="1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</row>
    <row r="806" ht="13.5" customHeight="1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</row>
    <row r="807" ht="13.5" customHeight="1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</row>
    <row r="808" ht="13.5" customHeight="1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</row>
    <row r="809" ht="13.5" customHeight="1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</row>
    <row r="810" ht="13.5" customHeight="1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</row>
    <row r="811" ht="13.5" customHeight="1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</row>
    <row r="812" ht="13.5" customHeight="1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</row>
    <row r="813" ht="13.5" customHeight="1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</row>
    <row r="814" ht="13.5" customHeight="1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</row>
    <row r="815" ht="13.5" customHeight="1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</row>
    <row r="816" ht="13.5" customHeight="1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</row>
    <row r="817" ht="13.5" customHeight="1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</row>
    <row r="818" ht="13.5" customHeight="1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</row>
    <row r="819" ht="13.5" customHeight="1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</row>
    <row r="820" ht="13.5" customHeight="1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</row>
    <row r="821" ht="13.5" customHeight="1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</row>
    <row r="822" ht="13.5" customHeight="1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</row>
    <row r="823" ht="13.5" customHeight="1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</row>
    <row r="824" ht="13.5" customHeight="1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</row>
    <row r="825" ht="13.5" customHeight="1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</row>
    <row r="826" ht="13.5" customHeight="1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</row>
    <row r="827" ht="13.5" customHeight="1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</row>
    <row r="828" ht="13.5" customHeight="1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</row>
    <row r="829" ht="13.5" customHeight="1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</row>
    <row r="830" ht="13.5" customHeight="1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</row>
    <row r="831" ht="13.5" customHeight="1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</row>
    <row r="832" ht="13.5" customHeight="1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</row>
    <row r="833" ht="13.5" customHeight="1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</row>
    <row r="834" ht="13.5" customHeight="1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</row>
    <row r="835" ht="13.5" customHeight="1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</row>
    <row r="836" ht="13.5" customHeight="1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</row>
    <row r="837" ht="13.5" customHeight="1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</row>
    <row r="838" ht="13.5" customHeight="1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</row>
    <row r="839" ht="13.5" customHeight="1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</row>
    <row r="840" ht="13.5" customHeight="1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</row>
    <row r="841" ht="13.5" customHeight="1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</row>
    <row r="842" ht="13.5" customHeight="1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</row>
    <row r="843" ht="13.5" customHeight="1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</row>
    <row r="844" ht="13.5" customHeight="1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</row>
    <row r="845" ht="13.5" customHeight="1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</row>
    <row r="846" ht="13.5" customHeight="1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</row>
    <row r="847" ht="13.5" customHeight="1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</row>
    <row r="848" ht="13.5" customHeight="1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</row>
    <row r="849" ht="13.5" customHeight="1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</row>
    <row r="850" ht="13.5" customHeight="1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</row>
    <row r="851" ht="13.5" customHeight="1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</row>
    <row r="852" ht="13.5" customHeight="1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</row>
    <row r="853" ht="13.5" customHeight="1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</row>
    <row r="854" ht="13.5" customHeight="1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</row>
    <row r="855" ht="13.5" customHeight="1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</row>
    <row r="856" ht="13.5" customHeight="1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</row>
    <row r="857" ht="13.5" customHeight="1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</row>
    <row r="858" ht="13.5" customHeight="1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</row>
    <row r="859" ht="13.5" customHeight="1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</row>
    <row r="860" ht="13.5" customHeight="1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</row>
    <row r="861" ht="13.5" customHeight="1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</row>
    <row r="862" ht="13.5" customHeight="1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</row>
    <row r="863" ht="13.5" customHeight="1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</row>
    <row r="864" ht="13.5" customHeight="1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</row>
    <row r="865" ht="13.5" customHeight="1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</row>
    <row r="866" ht="13.5" customHeight="1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</row>
    <row r="867" ht="13.5" customHeight="1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</row>
    <row r="868" ht="13.5" customHeight="1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</row>
    <row r="869" ht="13.5" customHeight="1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</row>
    <row r="870" ht="13.5" customHeight="1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</row>
    <row r="871" ht="13.5" customHeight="1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</row>
    <row r="872" ht="13.5" customHeight="1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</row>
    <row r="873" ht="13.5" customHeight="1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</row>
    <row r="874" ht="13.5" customHeight="1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</row>
    <row r="875" ht="13.5" customHeight="1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</row>
    <row r="876" ht="13.5" customHeight="1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</row>
    <row r="877" ht="13.5" customHeight="1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</row>
    <row r="878" ht="13.5" customHeight="1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</row>
    <row r="879" ht="13.5" customHeight="1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</row>
    <row r="880" ht="13.5" customHeight="1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</row>
    <row r="881" ht="13.5" customHeight="1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</row>
    <row r="882" ht="13.5" customHeight="1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</row>
    <row r="883" ht="13.5" customHeight="1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</row>
    <row r="884" ht="13.5" customHeight="1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</row>
    <row r="885" ht="13.5" customHeight="1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</row>
    <row r="886" ht="13.5" customHeight="1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</row>
    <row r="887" ht="13.5" customHeight="1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</row>
    <row r="888" ht="13.5" customHeight="1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</row>
    <row r="889" ht="13.5" customHeight="1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</row>
    <row r="890" ht="13.5" customHeight="1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</row>
    <row r="891" ht="13.5" customHeight="1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</row>
    <row r="892" ht="13.5" customHeight="1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</row>
    <row r="893" ht="13.5" customHeight="1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</row>
    <row r="894" ht="13.5" customHeight="1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</row>
    <row r="895" ht="13.5" customHeight="1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</row>
    <row r="896" ht="13.5" customHeight="1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</row>
    <row r="897" ht="13.5" customHeight="1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</row>
    <row r="898" ht="13.5" customHeight="1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</row>
    <row r="899" ht="13.5" customHeight="1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</row>
    <row r="900" ht="13.5" customHeight="1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</row>
    <row r="901" ht="13.5" customHeight="1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</row>
    <row r="902" ht="13.5" customHeight="1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</row>
    <row r="903" ht="13.5" customHeight="1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</row>
    <row r="904" ht="13.5" customHeight="1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</row>
    <row r="905" ht="13.5" customHeight="1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</row>
    <row r="906" ht="13.5" customHeight="1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</row>
    <row r="907" ht="13.5" customHeight="1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</row>
    <row r="908" ht="13.5" customHeight="1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</row>
    <row r="909" ht="13.5" customHeight="1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</row>
    <row r="910" ht="13.5" customHeight="1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</row>
    <row r="911" ht="13.5" customHeight="1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</row>
    <row r="912" ht="13.5" customHeight="1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</row>
    <row r="913" ht="13.5" customHeight="1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</row>
    <row r="914" ht="13.5" customHeight="1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</row>
    <row r="915" ht="13.5" customHeight="1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</row>
    <row r="916" ht="13.5" customHeight="1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</row>
    <row r="917" ht="13.5" customHeight="1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</row>
    <row r="918" ht="13.5" customHeight="1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</row>
    <row r="919" ht="13.5" customHeight="1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</row>
    <row r="920" ht="13.5" customHeight="1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</row>
    <row r="921" ht="13.5" customHeight="1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</row>
    <row r="922" ht="13.5" customHeight="1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</row>
    <row r="923" ht="13.5" customHeight="1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</row>
    <row r="924" ht="13.5" customHeight="1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</row>
    <row r="925" ht="13.5" customHeight="1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</row>
    <row r="926" ht="13.5" customHeight="1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</row>
    <row r="927" ht="13.5" customHeight="1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</row>
    <row r="928" ht="13.5" customHeight="1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</row>
    <row r="929" ht="13.5" customHeight="1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</row>
    <row r="930" ht="13.5" customHeight="1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</row>
    <row r="931" ht="13.5" customHeight="1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</row>
    <row r="932" ht="13.5" customHeight="1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</row>
    <row r="933" ht="13.5" customHeight="1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</row>
    <row r="934" ht="13.5" customHeight="1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</row>
    <row r="935" ht="13.5" customHeight="1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</row>
    <row r="936" ht="13.5" customHeight="1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</row>
    <row r="937" ht="13.5" customHeight="1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</row>
    <row r="938" ht="13.5" customHeight="1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</row>
    <row r="939" ht="13.5" customHeight="1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</row>
    <row r="940" ht="13.5" customHeight="1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</row>
    <row r="941" ht="13.5" customHeight="1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</row>
    <row r="942" ht="13.5" customHeight="1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</row>
    <row r="943" ht="13.5" customHeight="1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</row>
    <row r="944" ht="13.5" customHeight="1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</row>
    <row r="945" ht="13.5" customHeight="1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</row>
    <row r="946" ht="13.5" customHeight="1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</row>
    <row r="947" ht="13.5" customHeight="1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</row>
    <row r="948" ht="13.5" customHeight="1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</row>
    <row r="949" ht="13.5" customHeight="1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</row>
    <row r="950" ht="13.5" customHeight="1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</row>
    <row r="951" ht="13.5" customHeight="1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</row>
    <row r="952" ht="13.5" customHeight="1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</row>
    <row r="953" ht="13.5" customHeight="1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</row>
    <row r="954" ht="13.5" customHeight="1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</row>
    <row r="955" ht="13.5" customHeight="1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</row>
    <row r="956" ht="13.5" customHeight="1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</row>
    <row r="957" ht="13.5" customHeight="1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</row>
    <row r="958" ht="13.5" customHeight="1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</row>
    <row r="959" ht="13.5" customHeight="1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</row>
    <row r="960" ht="13.5" customHeight="1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</row>
    <row r="961" ht="13.5" customHeight="1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</row>
    <row r="962" ht="13.5" customHeight="1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</row>
    <row r="963" ht="13.5" customHeight="1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</row>
    <row r="964" ht="13.5" customHeight="1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</row>
    <row r="965" ht="13.5" customHeight="1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</row>
    <row r="966" ht="13.5" customHeight="1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</row>
    <row r="967" ht="13.5" customHeight="1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</row>
    <row r="968" ht="13.5" customHeight="1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</row>
    <row r="969" ht="13.5" customHeight="1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</row>
    <row r="970" ht="13.5" customHeight="1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</row>
    <row r="971" ht="13.5" customHeight="1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</row>
    <row r="972" ht="13.5" customHeight="1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</row>
    <row r="973" ht="13.5" customHeight="1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</row>
    <row r="974" ht="13.5" customHeight="1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</row>
    <row r="975" ht="13.5" customHeight="1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</row>
    <row r="976" ht="13.5" customHeight="1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</row>
    <row r="977" ht="13.5" customHeight="1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</row>
    <row r="978" ht="13.5" customHeight="1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</row>
    <row r="979" ht="13.5" customHeight="1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</row>
    <row r="980" ht="13.5" customHeight="1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</row>
    <row r="981" ht="13.5" customHeight="1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</row>
    <row r="982" ht="13.5" customHeight="1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</row>
    <row r="983" ht="13.5" customHeight="1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</row>
    <row r="984" ht="13.5" customHeight="1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</row>
    <row r="985" ht="13.5" customHeight="1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</row>
    <row r="986" ht="13.5" customHeight="1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</row>
    <row r="987" ht="13.5" customHeight="1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</row>
    <row r="988" ht="13.5" customHeight="1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</row>
    <row r="989" ht="13.5" customHeight="1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</row>
    <row r="990" ht="13.5" customHeight="1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</row>
    <row r="991" ht="13.5" customHeight="1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</row>
    <row r="992" ht="13.5" customHeight="1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</row>
    <row r="993" ht="13.5" customHeight="1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</row>
    <row r="994" ht="13.5" customHeight="1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</row>
    <row r="995" ht="13.5" customHeight="1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</row>
    <row r="996" ht="13.5" customHeight="1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</row>
    <row r="997" ht="13.5" customHeight="1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</row>
    <row r="998" ht="13.5" customHeight="1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</row>
    <row r="999" ht="13.5" customHeight="1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</row>
    <row r="1000" ht="13.5" customHeight="1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</row>
  </sheetData>
  <mergeCells count="5">
    <mergeCell ref="B3:H3"/>
    <mergeCell ref="F5:H5"/>
    <mergeCell ref="G7:H7"/>
    <mergeCell ref="B57:C57"/>
    <mergeCell ref="E57:G57"/>
  </mergeCells>
  <printOptions/>
  <pageMargins bottom="0.75" footer="0.0" header="0.0" left="0.7" right="0.7" top="0.75"/>
  <pageSetup orientation="landscape"/>
  <drawing r:id="rId1"/>
</worksheet>
</file>